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OVZ\03 Zakázky 2024\63524111 ... zařízení v úseku Štěpánov – Hoštejn na trati Přerov – Česká Třebová - VŠ\01_ZD\Díl 4 Soupis prací s výkazem výměr\"/>
    </mc:Choice>
  </mc:AlternateContent>
  <bookViews>
    <workbookView xWindow="0" yWindow="0" windowWidth="28800" windowHeight="12090"/>
  </bookViews>
  <sheets>
    <sheet name="Rekapitulace stavby" sheetId="1" r:id="rId1"/>
    <sheet name="PS 01 - ŽST Štěpánov" sheetId="2" r:id="rId2"/>
    <sheet name="PS 02 - ŽST Lukavice" sheetId="3" r:id="rId3"/>
  </sheets>
  <definedNames>
    <definedName name="_xlnm._FilterDatabase" localSheetId="1" hidden="1">'PS 01 - ŽST Štěpánov'!$C$116:$K$142</definedName>
    <definedName name="_xlnm._FilterDatabase" localSheetId="2" hidden="1">'PS 02 - ŽST Lukavice'!$C$116:$K$141</definedName>
    <definedName name="_xlnm.Print_Titles" localSheetId="1">'PS 01 - ŽST Štěpánov'!$116:$116</definedName>
    <definedName name="_xlnm.Print_Titles" localSheetId="2">'PS 02 - ŽST Lukavice'!$116:$116</definedName>
    <definedName name="_xlnm.Print_Titles" localSheetId="0">'Rekapitulace stavby'!$92:$92</definedName>
    <definedName name="_xlnm.Print_Area" localSheetId="1">'PS 01 - ŽST Štěpánov'!$C$4:$J$76,'PS 01 - ŽST Štěpánov'!$C$82:$J$98,'PS 01 - ŽST Štěpánov'!$C$104:$K$142</definedName>
    <definedName name="_xlnm.Print_Area" localSheetId="2">'PS 02 - ŽST Lukavice'!$C$4:$J$76,'PS 02 - ŽST Lukavice'!$C$82:$J$98,'PS 02 - ŽST Lukavice'!$C$104:$K$141</definedName>
    <definedName name="_xlnm.Print_Area" localSheetId="0">'Rekapitulace stavby'!$D$4:$AO$76,'Rekapitulace stavby'!$C$82:$AQ$97</definedName>
  </definedNames>
  <calcPr calcId="162913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 s="1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BI118" i="3"/>
  <c r="BH118" i="3"/>
  <c r="BG118" i="3"/>
  <c r="BF118" i="3"/>
  <c r="T118" i="3"/>
  <c r="R118" i="3"/>
  <c r="P118" i="3"/>
  <c r="J114" i="3"/>
  <c r="F113" i="3"/>
  <c r="F111" i="3"/>
  <c r="E109" i="3"/>
  <c r="J92" i="3"/>
  <c r="F91" i="3"/>
  <c r="F89" i="3"/>
  <c r="E87" i="3"/>
  <c r="J21" i="3"/>
  <c r="E21" i="3"/>
  <c r="J113" i="3"/>
  <c r="J20" i="3"/>
  <c r="J18" i="3"/>
  <c r="E18" i="3"/>
  <c r="F92" i="3"/>
  <c r="J17" i="3"/>
  <c r="J12" i="3"/>
  <c r="J89" i="3"/>
  <c r="E7" i="3"/>
  <c r="E85" i="3"/>
  <c r="J37" i="2"/>
  <c r="J36" i="2"/>
  <c r="AY95" i="1"/>
  <c r="J35" i="2"/>
  <c r="AX95" i="1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F37" i="2" s="1"/>
  <c r="BH120" i="2"/>
  <c r="F36" i="2" s="1"/>
  <c r="BG120" i="2"/>
  <c r="BF120" i="2"/>
  <c r="T120" i="2"/>
  <c r="R120" i="2"/>
  <c r="P120" i="2"/>
  <c r="BI119" i="2"/>
  <c r="BH119" i="2"/>
  <c r="BG119" i="2"/>
  <c r="BF119" i="2"/>
  <c r="J34" i="2" s="1"/>
  <c r="T119" i="2"/>
  <c r="R119" i="2"/>
  <c r="P119" i="2"/>
  <c r="BI118" i="2"/>
  <c r="BH118" i="2"/>
  <c r="BG118" i="2"/>
  <c r="F35" i="2" s="1"/>
  <c r="BF118" i="2"/>
  <c r="T118" i="2"/>
  <c r="R118" i="2"/>
  <c r="P118" i="2"/>
  <c r="J114" i="2"/>
  <c r="F113" i="2"/>
  <c r="F111" i="2"/>
  <c r="E109" i="2"/>
  <c r="J92" i="2"/>
  <c r="F91" i="2"/>
  <c r="F89" i="2"/>
  <c r="E87" i="2"/>
  <c r="J21" i="2"/>
  <c r="E21" i="2"/>
  <c r="J113" i="2" s="1"/>
  <c r="J20" i="2"/>
  <c r="J18" i="2"/>
  <c r="E18" i="2"/>
  <c r="F114" i="2" s="1"/>
  <c r="J17" i="2"/>
  <c r="J12" i="2"/>
  <c r="J111" i="2" s="1"/>
  <c r="E7" i="2"/>
  <c r="E107" i="2"/>
  <c r="L90" i="1"/>
  <c r="AM90" i="1"/>
  <c r="AM89" i="1"/>
  <c r="L89" i="1"/>
  <c r="AM87" i="1"/>
  <c r="L87" i="1"/>
  <c r="L85" i="1"/>
  <c r="L84" i="1"/>
  <c r="J142" i="2"/>
  <c r="J139" i="2"/>
  <c r="J136" i="2"/>
  <c r="BK132" i="2"/>
  <c r="BK130" i="2"/>
  <c r="J128" i="2"/>
  <c r="BK125" i="2"/>
  <c r="BK123" i="2"/>
  <c r="BK119" i="2"/>
  <c r="AS94" i="1"/>
  <c r="J124" i="3"/>
  <c r="BK118" i="3"/>
  <c r="BK140" i="3"/>
  <c r="BK135" i="3"/>
  <c r="BK122" i="3"/>
  <c r="BK131" i="3"/>
  <c r="J138" i="3"/>
  <c r="BK134" i="3"/>
  <c r="BK121" i="3"/>
  <c r="BK140" i="2"/>
  <c r="BK137" i="2"/>
  <c r="BK134" i="2"/>
  <c r="J131" i="2"/>
  <c r="BK127" i="2"/>
  <c r="J125" i="2"/>
  <c r="J123" i="2"/>
  <c r="BK120" i="2"/>
  <c r="J118" i="2"/>
  <c r="J131" i="3"/>
  <c r="J119" i="3"/>
  <c r="J134" i="3"/>
  <c r="BK120" i="3"/>
  <c r="BK125" i="3"/>
  <c r="J137" i="3"/>
  <c r="J129" i="3"/>
  <c r="J122" i="3"/>
  <c r="BK142" i="2"/>
  <c r="J140" i="2"/>
  <c r="J138" i="2"/>
  <c r="BK136" i="2"/>
  <c r="J134" i="2"/>
  <c r="J130" i="2"/>
  <c r="BK128" i="2"/>
  <c r="J126" i="2"/>
  <c r="J124" i="2"/>
  <c r="BK122" i="2"/>
  <c r="J121" i="2"/>
  <c r="J119" i="2"/>
  <c r="J133" i="3"/>
  <c r="BK123" i="3"/>
  <c r="J128" i="3"/>
  <c r="BK139" i="3"/>
  <c r="J130" i="3"/>
  <c r="J121" i="3"/>
  <c r="BK126" i="3"/>
  <c r="J139" i="3"/>
  <c r="J136" i="3"/>
  <c r="BK128" i="3"/>
  <c r="J123" i="3"/>
  <c r="BK119" i="3"/>
  <c r="J141" i="2"/>
  <c r="BK139" i="2"/>
  <c r="BK135" i="2"/>
  <c r="J132" i="2"/>
  <c r="BK129" i="2"/>
  <c r="BK126" i="2"/>
  <c r="J122" i="2"/>
  <c r="J120" i="2"/>
  <c r="BK130" i="3"/>
  <c r="BK127" i="3"/>
  <c r="BK137" i="3"/>
  <c r="J126" i="3"/>
  <c r="J118" i="3"/>
  <c r="J140" i="3"/>
  <c r="J135" i="3"/>
  <c r="J127" i="3"/>
  <c r="J120" i="3"/>
  <c r="BK141" i="2"/>
  <c r="BK138" i="2"/>
  <c r="J137" i="2"/>
  <c r="J135" i="2"/>
  <c r="BK131" i="2"/>
  <c r="J129" i="2"/>
  <c r="J127" i="2"/>
  <c r="BK124" i="2"/>
  <c r="BK121" i="2"/>
  <c r="BK118" i="2"/>
  <c r="BK124" i="3"/>
  <c r="BK138" i="3"/>
  <c r="J141" i="3"/>
  <c r="BK129" i="3"/>
  <c r="BK133" i="3"/>
  <c r="BK141" i="3"/>
  <c r="BK136" i="3"/>
  <c r="J125" i="3"/>
  <c r="P133" i="2" l="1"/>
  <c r="P117" i="2" s="1"/>
  <c r="AU95" i="1" s="1"/>
  <c r="R133" i="2"/>
  <c r="R117" i="2"/>
  <c r="BK133" i="2"/>
  <c r="J133" i="2"/>
  <c r="J97" i="2" s="1"/>
  <c r="T133" i="2"/>
  <c r="T117" i="2"/>
  <c r="BK132" i="3"/>
  <c r="J132" i="3" s="1"/>
  <c r="J97" i="3" s="1"/>
  <c r="P132" i="3"/>
  <c r="P117" i="3" s="1"/>
  <c r="AU96" i="1" s="1"/>
  <c r="R132" i="3"/>
  <c r="R117" i="3"/>
  <c r="T132" i="3"/>
  <c r="T117" i="3" s="1"/>
  <c r="BK117" i="2"/>
  <c r="J117" i="2"/>
  <c r="J30" i="2" s="1"/>
  <c r="J96" i="2"/>
  <c r="J111" i="3"/>
  <c r="BE118" i="3"/>
  <c r="BE122" i="3"/>
  <c r="BE124" i="3"/>
  <c r="BE126" i="3"/>
  <c r="BE133" i="3"/>
  <c r="BE139" i="3"/>
  <c r="J91" i="3"/>
  <c r="BE121" i="3"/>
  <c r="BE123" i="3"/>
  <c r="BE135" i="3"/>
  <c r="BE137" i="3"/>
  <c r="BE119" i="3"/>
  <c r="BE130" i="3"/>
  <c r="BE136" i="3"/>
  <c r="BE140" i="3"/>
  <c r="E107" i="3"/>
  <c r="F114" i="3"/>
  <c r="BE125" i="3"/>
  <c r="BE128" i="3"/>
  <c r="BE131" i="3"/>
  <c r="BE134" i="3"/>
  <c r="BE141" i="3"/>
  <c r="BE129" i="3"/>
  <c r="BE120" i="3"/>
  <c r="BE127" i="3"/>
  <c r="BE138" i="3"/>
  <c r="AW95" i="1"/>
  <c r="BC95" i="1"/>
  <c r="BB95" i="1"/>
  <c r="BB94" i="1" s="1"/>
  <c r="W31" i="1" s="1"/>
  <c r="E85" i="2"/>
  <c r="J89" i="2"/>
  <c r="J91" i="2"/>
  <c r="F92" i="2"/>
  <c r="BE118" i="2"/>
  <c r="BE119" i="2"/>
  <c r="BE120" i="2"/>
  <c r="BE121" i="2"/>
  <c r="BE122" i="2"/>
  <c r="BE123" i="2"/>
  <c r="BE124" i="2"/>
  <c r="BE125" i="2"/>
  <c r="BE126" i="2"/>
  <c r="BE127" i="2"/>
  <c r="BE128" i="2"/>
  <c r="BE129" i="2"/>
  <c r="BE130" i="2"/>
  <c r="BE131" i="2"/>
  <c r="BE132" i="2"/>
  <c r="BE134" i="2"/>
  <c r="BE135" i="2"/>
  <c r="BE136" i="2"/>
  <c r="BE137" i="2"/>
  <c r="BE138" i="2"/>
  <c r="BE139" i="2"/>
  <c r="BE140" i="2"/>
  <c r="BE141" i="2"/>
  <c r="BE142" i="2"/>
  <c r="BD95" i="1"/>
  <c r="F35" i="3"/>
  <c r="BB96" i="1" s="1"/>
  <c r="F34" i="2"/>
  <c r="J34" i="3"/>
  <c r="AW96" i="1" s="1"/>
  <c r="F37" i="3"/>
  <c r="BD96" i="1"/>
  <c r="BD94" i="1" s="1"/>
  <c r="W33" i="1" s="1"/>
  <c r="F36" i="3"/>
  <c r="BC96" i="1" s="1"/>
  <c r="F34" i="3"/>
  <c r="BA96" i="1"/>
  <c r="BC94" i="1" l="1"/>
  <c r="W32" i="1" s="1"/>
  <c r="BK117" i="3"/>
  <c r="J117" i="3" s="1"/>
  <c r="J30" i="3" s="1"/>
  <c r="BA95" i="1"/>
  <c r="AG96" i="1"/>
  <c r="J96" i="3"/>
  <c r="AG95" i="1"/>
  <c r="BA94" i="1"/>
  <c r="W30" i="1" s="1"/>
  <c r="AU94" i="1"/>
  <c r="AG94" i="1"/>
  <c r="AK26" i="1" s="1"/>
  <c r="F33" i="3"/>
  <c r="AZ96" i="1" s="1"/>
  <c r="J33" i="2"/>
  <c r="AV95" i="1" s="1"/>
  <c r="AT95" i="1" s="1"/>
  <c r="AN95" i="1" s="1"/>
  <c r="F33" i="2"/>
  <c r="AZ95" i="1" s="1"/>
  <c r="AY94" i="1"/>
  <c r="AX94" i="1"/>
  <c r="J33" i="3"/>
  <c r="AV96" i="1" s="1"/>
  <c r="AT96" i="1" s="1"/>
  <c r="AN96" i="1" s="1"/>
  <c r="J39" i="3" l="1"/>
  <c r="J39" i="2"/>
  <c r="AW94" i="1"/>
  <c r="AK30" i="1" s="1"/>
  <c r="AZ94" i="1"/>
  <c r="W29" i="1" s="1"/>
  <c r="AV94" i="1" l="1"/>
  <c r="AK29" i="1" s="1"/>
  <c r="AK35" i="1" s="1"/>
  <c r="AT94" i="1" l="1"/>
  <c r="AN94" i="1" s="1"/>
</calcChain>
</file>

<file path=xl/sharedStrings.xml><?xml version="1.0" encoding="utf-8"?>
<sst xmlns="http://schemas.openxmlformats.org/spreadsheetml/2006/main" count="1076" uniqueCount="239">
  <si>
    <t>Export Komplet</t>
  </si>
  <si>
    <t/>
  </si>
  <si>
    <t>2.0</t>
  </si>
  <si>
    <t>ZAMOK</t>
  </si>
  <si>
    <t>False</t>
  </si>
  <si>
    <t>{e17a5e54-d1c8-428b-920d-f9b99621e527}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</si>
  <si>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</si>
  <si>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</si>
  <si>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</si>
  <si>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</si>
  <si>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</si>
  <si>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</si>
  <si>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</si>
  <si>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</si>
  <si>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635230026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</si>
  <si>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</si>
  <si>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</si>
  <si>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zabezpečovacího zařízení v úseku Štěpánov - Hoštejn na trati Přerov - Č. Třebová</t>
  </si>
  <si>
    <t>KSO:</t>
  </si>
  <si>
    <t>CC-CZ:</t>
  </si>
  <si>
    <t>Místo:</t>
  </si>
  <si>
    <t>Štěpánov, Lukavice</t>
  </si>
  <si>
    <t>Datum:</t>
  </si>
  <si>
    <t>5. 6. 2024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</si>
  <si>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</si>
  <si>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</si>
  <si>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</si>
  <si>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</si>
  <si>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</si>
  <si>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</si>
  <si>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</si>
  <si>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</si>
  <si>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</si>
  <si>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</si>
  <si>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</si>
  <si>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</si>
  <si>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</si>
  <si>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</si>
  <si>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</si>
  <si>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</si>
  <si>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</si>
  <si>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</si>
  <si>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</si>
  <si>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</si>
  <si>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</si>
  <si>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</si>
  <si>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</si>
  <si>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</si>
  <si>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</si>
  <si>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</si>
  <si>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</si>
  <si>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</si>
  <si>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</si>
  <si>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</si>
  <si>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</si>
  <si>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</si>
  <si>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</si>
  <si>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</si>
  <si>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</si>
  <si>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</si>
  <si>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</si>
  <si>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</si>
  <si>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</si>
  <si>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</si>
  <si>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</si>
  <si>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</si>
  <si>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</si>
  <si>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</si>
  <si>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</si>
  <si>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</si>
  <si>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</si>
  <si>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</si>
  <si>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</si>
  <si>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</si>
  <si>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</si>
  <si>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</si>
  <si>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</si>
  <si>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</si>
  <si>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</si>
  <si>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</si>
  <si>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</si>
  <si>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</si>
  <si>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</si>
  <si>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ŽST Štěpánov</t>
  </si>
  <si>
    <t>PRO</t>
  </si>
  <si>
    <t>1</t>
  </si>
  <si>
    <t>{f26de144-1254-4469-8fba-a25e8ddd1a20}</t>
  </si>
  <si>
    <t>2</t>
  </si>
  <si>
    <t>PS 02</t>
  </si>
  <si>
    <t>ŽST Lukavice</t>
  </si>
  <si>
    <t>{227baec3-228d-4a13-a968-ccdd857254bb}</t>
  </si>
  <si>
    <t>KRYCÍ LIST SOUPISU PRACÍ</t>
  </si>
  <si>
    <t>Objekt:</t>
  </si>
  <si>
    <t>PS 01 - ŽST Štěpánov</t>
  </si>
  <si>
    <t>Ing. Jachan František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</si>
  <si>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</si>
  <si>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</si>
  <si>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</si>
  <si>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</si>
  <si>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</si>
  <si>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</si>
  <si>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</si>
  <si>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</si>
  <si>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</si>
  <si>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</si>
  <si>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</si>
  <si>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</si>
  <si>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</si>
  <si>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</si>
  <si>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</si>
  <si>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</si>
  <si>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</si>
  <si>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</si>
  <si>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</si>
  <si>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</si>
  <si>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7594200080R</t>
  </si>
  <si>
    <t>Výstroj konců kolejových obvodů a kódovacích smyček Transformátor stykový DT 075 En (CV371129001)</t>
  </si>
  <si>
    <t>kus</t>
  </si>
  <si>
    <t>ROZPOCET</t>
  </si>
  <si>
    <t>-1630427020</t>
  </si>
  <si>
    <t>7594200095</t>
  </si>
  <si>
    <t>Výstroj konců kolejových obvodů a kódovacích smyček Transformátor stykový DT 075 F (CV371119001)</t>
  </si>
  <si>
    <t>Sborník UOŽI 01 2024</t>
  </si>
  <si>
    <t>-872429010</t>
  </si>
  <si>
    <t>3</t>
  </si>
  <si>
    <t>7594190051R</t>
  </si>
  <si>
    <t>Souprava stykového bodu s oky CEMBRE na trati 370/370 2xFeCu*14,5 (HM0404223991402)</t>
  </si>
  <si>
    <t>-651574551</t>
  </si>
  <si>
    <t>4</t>
  </si>
  <si>
    <t>7594190052R</t>
  </si>
  <si>
    <t>Souprava stykového bodu s oky CEMBRE ve stanici 370/370 2xFeCu*14,5 (HM0404223991417)</t>
  </si>
  <si>
    <t>-1925008040</t>
  </si>
  <si>
    <t>5</t>
  </si>
  <si>
    <t>7594190053R</t>
  </si>
  <si>
    <t>Souprava stykového bodu s oky CEMBRE ve stanici 340/340 2xFeCu*14,5 (HM0404223991418)</t>
  </si>
  <si>
    <t>-1132584008</t>
  </si>
  <si>
    <t>6</t>
  </si>
  <si>
    <t>7594190054R</t>
  </si>
  <si>
    <t>Kontakt pro připojení na kolejnici AR260D CEMBRE (HM0345324990007)</t>
  </si>
  <si>
    <t>-2061726058</t>
  </si>
  <si>
    <t>7</t>
  </si>
  <si>
    <t>7594190056R</t>
  </si>
  <si>
    <t xml:space="preserve">Sada příchytek SSB 2xFeCu*14,5/pražec </t>
  </si>
  <si>
    <t>-1810669067</t>
  </si>
  <si>
    <t>8</t>
  </si>
  <si>
    <t>7593311140</t>
  </si>
  <si>
    <t>Konstrukční díly Trubka ochranná (CV725015004)</t>
  </si>
  <si>
    <t>827505484</t>
  </si>
  <si>
    <t>9</t>
  </si>
  <si>
    <t>7593311130</t>
  </si>
  <si>
    <t>Konstrukční díly Trubka (CV725015007)</t>
  </si>
  <si>
    <t>660452525</t>
  </si>
  <si>
    <t>10</t>
  </si>
  <si>
    <t>7594190057R</t>
  </si>
  <si>
    <t>Propojka ZOI 1xFeCu 14,5/410</t>
  </si>
  <si>
    <t>2124566180</t>
  </si>
  <si>
    <t>11</t>
  </si>
  <si>
    <t>7594190058R</t>
  </si>
  <si>
    <t>Propojka ZOI 1xFeCu 14,5/270</t>
  </si>
  <si>
    <t>1062265351</t>
  </si>
  <si>
    <t>7594190063R</t>
  </si>
  <si>
    <t>Propojka ZOI 1xFeCu 14,5/340</t>
  </si>
  <si>
    <t>326014261</t>
  </si>
  <si>
    <t>13</t>
  </si>
  <si>
    <t>7594190059R</t>
  </si>
  <si>
    <t>Propojka výhybky ZOI 1xFeCu 14,5/370</t>
  </si>
  <si>
    <t>562081383</t>
  </si>
  <si>
    <t>14</t>
  </si>
  <si>
    <t>7594190061R</t>
  </si>
  <si>
    <t>Propojka zkratovací ZOI 1xFeCu 14,5/190</t>
  </si>
  <si>
    <t>1377207857</t>
  </si>
  <si>
    <t>15</t>
  </si>
  <si>
    <t>7594190062R</t>
  </si>
  <si>
    <t>Příchytka lan kompletní</t>
  </si>
  <si>
    <t>1322881750</t>
  </si>
  <si>
    <t>OST</t>
  </si>
  <si>
    <t>Ostatní</t>
  </si>
  <si>
    <t>16</t>
  </si>
  <si>
    <t>K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</si>
  <si>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</si>
  <si>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</si>
  <si>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512</t>
  </si>
  <si>
    <t>-762603699</t>
  </si>
  <si>
    <t>17</t>
  </si>
  <si>
    <t>7594105334</t>
  </si>
  <si>
    <t>Montáž lanového propojení kolejnicového na betonové pražce do 4,0 m - příčné nebo podélné propojení kolejnic přímých kolejí a na výhybkách; usazení pražců mezi souběžnými kolejemi nebo podél koleje; připevnění lanového propojení na pražce nebo montážní trámky</t>
  </si>
  <si>
    <t>-1966583545</t>
  </si>
  <si>
    <t>18</t>
  </si>
  <si>
    <t>7594105336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</si>
  <si>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</si>
  <si>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-130129312</t>
  </si>
  <si>
    <t>19</t>
  </si>
  <si>
    <t>7594105405</t>
  </si>
  <si>
    <t>Zřízení otvoru pro ukolejnění / propojení typu Cembre - navrtání otvoru do kolejnice, nalisování pouzdra</t>
  </si>
  <si>
    <t>1322475751</t>
  </si>
  <si>
    <t>20</t>
  </si>
  <si>
    <t>7594107070</t>
  </si>
  <si>
    <t>Demontáž lanového propojení tlumivek z betonových pražců</t>
  </si>
  <si>
    <t>-358786283</t>
  </si>
  <si>
    <t>7594107330</t>
  </si>
  <si>
    <t>Demontáž kolejnicového lanového propojení z betonových pražců</t>
  </si>
  <si>
    <t>-654100988</t>
  </si>
  <si>
    <t>22</t>
  </si>
  <si>
    <t>7594205012</t>
  </si>
  <si>
    <t>Montáž stykového transformátoru jednoho DT 075 -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</si>
  <si>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-429716036</t>
  </si>
  <si>
    <t>23</t>
  </si>
  <si>
    <t>7594205022</t>
  </si>
  <si>
    <t>Montáž stykového transformátoru dvojice DT 075 -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</si>
  <si>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-1955723894</t>
  </si>
  <si>
    <t>24</t>
  </si>
  <si>
    <t>7594207012</t>
  </si>
  <si>
    <t xml:space="preserve">Demontáž stykového transformátoru DT 075  </t>
  </si>
  <si>
    <t>-1662597546</t>
  </si>
  <si>
    <t>PS 02 - ŽST Lukavice</t>
  </si>
  <si>
    <t>-1983101905</t>
  </si>
  <si>
    <t>853900377</t>
  </si>
  <si>
    <t>-1773858002</t>
  </si>
  <si>
    <t>1154517851</t>
  </si>
  <si>
    <t>-668673009</t>
  </si>
  <si>
    <t>-571775569</t>
  </si>
  <si>
    <t xml:space="preserve">Sada příchytek SSB 2xFeCu*14,5/pražec VPS </t>
  </si>
  <si>
    <t>-1257222960</t>
  </si>
  <si>
    <t>981313259</t>
  </si>
  <si>
    <t>1664514721</t>
  </si>
  <si>
    <t>-236677869</t>
  </si>
  <si>
    <t>-2027515253</t>
  </si>
  <si>
    <t>2126020025</t>
  </si>
  <si>
    <t>112861528</t>
  </si>
  <si>
    <t>-1218036696</t>
  </si>
  <si>
    <t>585331296</t>
  </si>
  <si>
    <t>-644528367</t>
  </si>
  <si>
    <t>-264411203</t>
  </si>
  <si>
    <t>-687394150</t>
  </si>
  <si>
    <t>1931749484</t>
  </si>
  <si>
    <t>584737572</t>
  </si>
  <si>
    <t>-975468479</t>
  </si>
  <si>
    <t>2115567135</t>
  </si>
  <si>
    <t>1220182645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</si>
</sst>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30" fillId="0" borderId="22" xfId="0" applyFont="1" applyBorder="1" applyAlignment="1" applyProtection="1">
      <alignment horizontal="center" vertical="center"/>
    </xf>
    <xf numFmtId="49" fontId="30" fillId="0" borderId="22" xfId="0" applyNumberFormat="1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left" vertical="center" wrapText="1"/>
    </xf>
    <xf numFmtId="0" fontId="30" fillId="0" borderId="22" xfId="0" applyFont="1" applyBorder="1" applyAlignment="1" applyProtection="1">
      <alignment horizontal="center" vertical="center" wrapText="1"/>
    </xf>
    <xf numFmtId="167" fontId="30" fillId="0" borderId="22" xfId="0" applyNumberFormat="1" applyFont="1" applyBorder="1" applyAlignment="1" applyProtection="1">
      <alignment vertical="center"/>
    </xf>
    <xf numFmtId="4" fontId="30" fillId="2" borderId="22" xfId="0" applyNumberFormat="1" applyFont="1" applyFill="1" applyBorder="1" applyAlignment="1" applyProtection="1">
      <alignment vertical="center"/>
      <protection locked="0"/>
    </xf>
    <xf numFmtId="4" fontId="30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0" fillId="2" borderId="14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s="1" customFormat="1" ht="36.950000000000003" customHeight="1">
      <c r="AR2" s="242"/>
      <c r="AS2" s="242"/>
      <c r="AT2" s="242"/>
      <c r="AU2" s="242"/>
      <c r="AV2" s="242"/>
      <c r="AW2" s="242"/>
      <c r="AX2" s="242"/>
      <c r="AY2" s="242"/>
      <c r="AZ2" s="242"/>
      <c r="BA2" s="242"/>
      <c r="BB2" s="242"/>
      <c r="BC2" s="242"/>
      <c r="BD2" s="242"/>
      <c r="BE2" s="242"/>
      <c r="BS2" s="13" t="s">
        <v>6</v>
      </c>
      <c r="BT2" s="13" t="s">
        <v>7</v>
      </c>
    </row>
    <row r="3" spans="1:74" s="1" customFormat="1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s="1" customFormat="1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05" t="s">
        <v>14</v>
      </c>
      <c r="L5" s="206"/>
      <c r="M5" s="206"/>
      <c r="N5" s="206"/>
      <c r="O5" s="206"/>
      <c r="P5" s="206"/>
      <c r="Q5" s="206"/>
      <c r="R5" s="206"/>
      <c r="S5" s="206"/>
      <c r="T5" s="206"/>
      <c r="U5" s="206"/>
      <c r="V5" s="206"/>
      <c r="W5" s="206"/>
      <c r="X5" s="206"/>
      <c r="Y5" s="206"/>
      <c r="Z5" s="206"/>
      <c r="AA5" s="206"/>
      <c r="AB5" s="206"/>
      <c r="AC5" s="206"/>
      <c r="AD5" s="206"/>
      <c r="AE5" s="206"/>
      <c r="AF5" s="206"/>
      <c r="AG5" s="206"/>
      <c r="AH5" s="206"/>
      <c r="AI5" s="206"/>
      <c r="AJ5" s="206"/>
      <c r="AK5" s="18"/>
      <c r="AL5" s="18"/>
      <c r="AM5" s="18"/>
      <c r="AN5" s="18"/>
      <c r="AO5" s="18"/>
      <c r="AP5" s="18"/>
      <c r="AQ5" s="18"/>
      <c r="AR5" s="16"/>
      <c r="BE5" s="202" t="s">
        <v>15</v>
      </c>
      <c r="BS5" s="13" t="s">
        <v>6</v>
      </c>
    </row>
    <row r="6" spans="1:74" s="1" customFormat="1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07" t="s">
        <v>17</v>
      </c>
      <c r="L6" s="206"/>
      <c r="M6" s="206"/>
      <c r="N6" s="206"/>
      <c r="O6" s="206"/>
      <c r="P6" s="206"/>
      <c r="Q6" s="206"/>
      <c r="R6" s="206"/>
      <c r="S6" s="206"/>
      <c r="T6" s="206"/>
      <c r="U6" s="206"/>
      <c r="V6" s="206"/>
      <c r="W6" s="206"/>
      <c r="X6" s="206"/>
      <c r="Y6" s="206"/>
      <c r="Z6" s="206"/>
      <c r="AA6" s="206"/>
      <c r="AB6" s="206"/>
      <c r="AC6" s="206"/>
      <c r="AD6" s="206"/>
      <c r="AE6" s="206"/>
      <c r="AF6" s="206"/>
      <c r="AG6" s="206"/>
      <c r="AH6" s="206"/>
      <c r="AI6" s="206"/>
      <c r="AJ6" s="206"/>
      <c r="AK6" s="18"/>
      <c r="AL6" s="18"/>
      <c r="AM6" s="18"/>
      <c r="AN6" s="18"/>
      <c r="AO6" s="18"/>
      <c r="AP6" s="18"/>
      <c r="AQ6" s="18"/>
      <c r="AR6" s="16"/>
      <c r="BE6" s="203"/>
      <c r="BS6" s="13" t="s">
        <v>6</v>
      </c>
    </row>
    <row r="7" spans="1:74" s="1" customFormat="1" ht="12" customHeight="1">
      <c r="B7" s="17"/>
      <c r="C7" s="18"/>
      <c r="D7" s="25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19</v>
      </c>
      <c r="AL7" s="18"/>
      <c r="AM7" s="18"/>
      <c r="AN7" s="23" t="s">
        <v>1</v>
      </c>
      <c r="AO7" s="18"/>
      <c r="AP7" s="18"/>
      <c r="AQ7" s="18"/>
      <c r="AR7" s="16"/>
      <c r="BE7" s="203"/>
      <c r="BS7" s="13" t="s">
        <v>6</v>
      </c>
    </row>
    <row r="8" spans="1:74" s="1" customFormat="1" ht="12" customHeight="1">
      <c r="B8" s="17"/>
      <c r="C8" s="18"/>
      <c r="D8" s="25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22</v>
      </c>
      <c r="AL8" s="18"/>
      <c r="AM8" s="18"/>
      <c r="AN8" s="26" t="s">
        <v>23</v>
      </c>
      <c r="AO8" s="18"/>
      <c r="AP8" s="18"/>
      <c r="AQ8" s="18"/>
      <c r="AR8" s="16"/>
      <c r="BE8" s="203"/>
      <c r="BS8" s="13" t="s">
        <v>6</v>
      </c>
    </row>
    <row r="9" spans="1:74" s="1" customFormat="1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03"/>
      <c r="BS9" s="13" t="s">
        <v>6</v>
      </c>
    </row>
    <row r="10" spans="1:74" s="1" customFormat="1" ht="12" customHeight="1">
      <c r="B10" s="17"/>
      <c r="C10" s="18"/>
      <c r="D10" s="25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25</v>
      </c>
      <c r="AL10" s="18"/>
      <c r="AM10" s="18"/>
      <c r="AN10" s="23" t="s">
        <v>26</v>
      </c>
      <c r="AO10" s="18"/>
      <c r="AP10" s="18"/>
      <c r="AQ10" s="18"/>
      <c r="AR10" s="16"/>
      <c r="BE10" s="203"/>
      <c r="BS10" s="13" t="s">
        <v>6</v>
      </c>
    </row>
    <row r="11" spans="1:74" s="1" customFormat="1" ht="18.399999999999999" customHeight="1">
      <c r="B11" s="17"/>
      <c r="C11" s="18"/>
      <c r="D11" s="18"/>
      <c r="E11" s="23" t="s">
        <v>27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28</v>
      </c>
      <c r="AL11" s="18"/>
      <c r="AM11" s="18"/>
      <c r="AN11" s="23" t="s">
        <v>29</v>
      </c>
      <c r="AO11" s="18"/>
      <c r="AP11" s="18"/>
      <c r="AQ11" s="18"/>
      <c r="AR11" s="16"/>
      <c r="BE11" s="203"/>
      <c r="BS11" s="13" t="s">
        <v>6</v>
      </c>
    </row>
    <row r="12" spans="1:74" s="1" customFormat="1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03"/>
      <c r="BS12" s="13" t="s">
        <v>6</v>
      </c>
    </row>
    <row r="13" spans="1:74" s="1" customFormat="1" ht="12" customHeight="1">
      <c r="B13" s="17"/>
      <c r="C13" s="18"/>
      <c r="D13" s="25" t="s">
        <v>30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25</v>
      </c>
      <c r="AL13" s="18"/>
      <c r="AM13" s="18"/>
      <c r="AN13" s="27" t="s">
        <v>31</v>
      </c>
      <c r="AO13" s="18"/>
      <c r="AP13" s="18"/>
      <c r="AQ13" s="18"/>
      <c r="AR13" s="16"/>
      <c r="BE13" s="203"/>
      <c r="BS13" s="13" t="s">
        <v>6</v>
      </c>
    </row>
    <row r="14" spans="1:74">
      <c r="B14" s="17"/>
      <c r="C14" s="18"/>
      <c r="D14" s="18"/>
      <c r="E14" s="208" t="s">
        <v>31</v>
      </c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09"/>
      <c r="X14" s="209"/>
      <c r="Y14" s="209"/>
      <c r="Z14" s="209"/>
      <c r="AA14" s="209"/>
      <c r="AB14" s="209"/>
      <c r="AC14" s="209"/>
      <c r="AD14" s="209"/>
      <c r="AE14" s="209"/>
      <c r="AF14" s="209"/>
      <c r="AG14" s="209"/>
      <c r="AH14" s="209"/>
      <c r="AI14" s="209"/>
      <c r="AJ14" s="209"/>
      <c r="AK14" s="25" t="s">
        <v>28</v>
      </c>
      <c r="AL14" s="18"/>
      <c r="AM14" s="18"/>
      <c r="AN14" s="27" t="s">
        <v>31</v>
      </c>
      <c r="AO14" s="18"/>
      <c r="AP14" s="18"/>
      <c r="AQ14" s="18"/>
      <c r="AR14" s="16"/>
      <c r="BE14" s="203"/>
      <c r="BS14" s="13" t="s">
        <v>6</v>
      </c>
    </row>
    <row r="15" spans="1:74" s="1" customFormat="1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03"/>
      <c r="BS15" s="13" t="s">
        <v>4</v>
      </c>
    </row>
    <row r="16" spans="1:74" s="1" customFormat="1" ht="12" customHeight="1">
      <c r="B16" s="17"/>
      <c r="C16" s="18"/>
      <c r="D16" s="25" t="s">
        <v>32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03"/>
      <c r="BS16" s="13" t="s">
        <v>4</v>
      </c>
    </row>
    <row r="17" spans="1:71" s="1" customFormat="1" ht="18.399999999999999" customHeight="1">
      <c r="B17" s="17"/>
      <c r="C17" s="18"/>
      <c r="D17" s="18"/>
      <c r="E17" s="23" t="s">
        <v>33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28</v>
      </c>
      <c r="AL17" s="18"/>
      <c r="AM17" s="18"/>
      <c r="AN17" s="23" t="s">
        <v>1</v>
      </c>
      <c r="AO17" s="18"/>
      <c r="AP17" s="18"/>
      <c r="AQ17" s="18"/>
      <c r="AR17" s="16"/>
      <c r="BE17" s="203"/>
      <c r="BS17" s="13" t="s">
        <v>34</v>
      </c>
    </row>
    <row r="18" spans="1:71" s="1" customFormat="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03"/>
      <c r="BS18" s="13" t="s">
        <v>6</v>
      </c>
    </row>
    <row r="19" spans="1:71" s="1" customFormat="1" ht="12" customHeight="1">
      <c r="B19" s="17"/>
      <c r="C19" s="18"/>
      <c r="D19" s="25" t="s">
        <v>35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03"/>
      <c r="BS19" s="13" t="s">
        <v>6</v>
      </c>
    </row>
    <row r="20" spans="1:71" s="1" customFormat="1" ht="18.399999999999999" customHeight="1">
      <c r="B20" s="17"/>
      <c r="C20" s="18"/>
      <c r="D20" s="18"/>
      <c r="E20" s="23" t="s">
        <v>33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28</v>
      </c>
      <c r="AL20" s="18"/>
      <c r="AM20" s="18"/>
      <c r="AN20" s="23" t="s">
        <v>1</v>
      </c>
      <c r="AO20" s="18"/>
      <c r="AP20" s="18"/>
      <c r="AQ20" s="18"/>
      <c r="AR20" s="16"/>
      <c r="BE20" s="203"/>
      <c r="BS20" s="13" t="s">
        <v>4</v>
      </c>
    </row>
    <row r="21" spans="1:71" s="1" customFormat="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03"/>
    </row>
    <row r="22" spans="1:71" s="1" customFormat="1" ht="12" customHeight="1">
      <c r="B22" s="17"/>
      <c r="C22" s="18"/>
      <c r="D22" s="25" t="s">
        <v>36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03"/>
    </row>
    <row r="23" spans="1:71" s="1" customFormat="1" ht="16.5" customHeight="1">
      <c r="B23" s="17"/>
      <c r="C23" s="18"/>
      <c r="D23" s="18"/>
      <c r="E23" s="210" t="s">
        <v>1</v>
      </c>
      <c r="F23" s="210"/>
      <c r="G23" s="210"/>
      <c r="H23" s="210"/>
      <c r="I23" s="210"/>
      <c r="J23" s="210"/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210"/>
      <c r="AH23" s="210"/>
      <c r="AI23" s="210"/>
      <c r="AJ23" s="210"/>
      <c r="AK23" s="210"/>
      <c r="AL23" s="210"/>
      <c r="AM23" s="210"/>
      <c r="AN23" s="210"/>
      <c r="AO23" s="18"/>
      <c r="AP23" s="18"/>
      <c r="AQ23" s="18"/>
      <c r="AR23" s="16"/>
      <c r="BE23" s="203"/>
    </row>
    <row r="24" spans="1:71" s="1" customFormat="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03"/>
    </row>
    <row r="25" spans="1:71" s="1" customFormat="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03"/>
    </row>
    <row r="26" spans="1:71" s="2" customFormat="1" ht="25.9" customHeight="1">
      <c r="A26" s="30"/>
      <c r="B26" s="31"/>
      <c r="C26" s="32"/>
      <c r="D26" s="33" t="s">
        <v>37</v>
      </c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211">
        <f>ROUND(AG94,2)</f>
        <v>0</v>
      </c>
      <c r="AL26" s="212"/>
      <c r="AM26" s="212"/>
      <c r="AN26" s="212"/>
      <c r="AO26" s="212"/>
      <c r="AP26" s="32"/>
      <c r="AQ26" s="32"/>
      <c r="AR26" s="35"/>
      <c r="BE26" s="203"/>
    </row>
    <row r="27" spans="1:71" s="2" customFormat="1" ht="6.95" customHeight="1">
      <c r="A27" s="30"/>
      <c r="B27" s="31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5"/>
      <c r="BE27" s="203"/>
    </row>
    <row r="28" spans="1:71" s="2" customFormat="1">
      <c r="A28" s="30"/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213" t="s">
        <v>38</v>
      </c>
      <c r="M28" s="213"/>
      <c r="N28" s="213"/>
      <c r="O28" s="213"/>
      <c r="P28" s="213"/>
      <c r="Q28" s="32"/>
      <c r="R28" s="32"/>
      <c r="S28" s="32"/>
      <c r="T28" s="32"/>
      <c r="U28" s="32"/>
      <c r="V28" s="32"/>
      <c r="W28" s="213" t="s">
        <v>39</v>
      </c>
      <c r="X28" s="213"/>
      <c r="Y28" s="213"/>
      <c r="Z28" s="213"/>
      <c r="AA28" s="213"/>
      <c r="AB28" s="213"/>
      <c r="AC28" s="213"/>
      <c r="AD28" s="213"/>
      <c r="AE28" s="213"/>
      <c r="AF28" s="32"/>
      <c r="AG28" s="32"/>
      <c r="AH28" s="32"/>
      <c r="AI28" s="32"/>
      <c r="AJ28" s="32"/>
      <c r="AK28" s="213" t="s">
        <v>40</v>
      </c>
      <c r="AL28" s="213"/>
      <c r="AM28" s="213"/>
      <c r="AN28" s="213"/>
      <c r="AO28" s="213"/>
      <c r="AP28" s="32"/>
      <c r="AQ28" s="32"/>
      <c r="AR28" s="35"/>
      <c r="BE28" s="203"/>
    </row>
    <row r="29" spans="1:71" s="3" customFormat="1" ht="14.45" customHeight="1">
      <c r="B29" s="36"/>
      <c r="C29" s="37"/>
      <c r="D29" s="25" t="s">
        <v>41</v>
      </c>
      <c r="E29" s="37"/>
      <c r="F29" s="25" t="s">
        <v>42</v>
      </c>
      <c r="G29" s="37"/>
      <c r="H29" s="37"/>
      <c r="I29" s="37"/>
      <c r="J29" s="37"/>
      <c r="K29" s="37"/>
      <c r="L29" s="216">
        <v>0.21</v>
      </c>
      <c r="M29" s="215"/>
      <c r="N29" s="215"/>
      <c r="O29" s="215"/>
      <c r="P29" s="215"/>
      <c r="Q29" s="37"/>
      <c r="R29" s="37"/>
      <c r="S29" s="37"/>
      <c r="T29" s="37"/>
      <c r="U29" s="37"/>
      <c r="V29" s="37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F29" s="37"/>
      <c r="AG29" s="37"/>
      <c r="AH29" s="37"/>
      <c r="AI29" s="37"/>
      <c r="AJ29" s="37"/>
      <c r="AK29" s="214">
        <f>ROUND(AV94, 2)</f>
        <v>0</v>
      </c>
      <c r="AL29" s="215"/>
      <c r="AM29" s="215"/>
      <c r="AN29" s="215"/>
      <c r="AO29" s="215"/>
      <c r="AP29" s="37"/>
      <c r="AQ29" s="37"/>
      <c r="AR29" s="38"/>
      <c r="BE29" s="204"/>
    </row>
    <row r="30" spans="1:71" s="3" customFormat="1" ht="14.45" customHeight="1">
      <c r="B30" s="36"/>
      <c r="C30" s="37"/>
      <c r="D30" s="37"/>
      <c r="E30" s="37"/>
      <c r="F30" s="25" t="s">
        <v>43</v>
      </c>
      <c r="G30" s="37"/>
      <c r="H30" s="37"/>
      <c r="I30" s="37"/>
      <c r="J30" s="37"/>
      <c r="K30" s="37"/>
      <c r="L30" s="216">
        <v>0.12</v>
      </c>
      <c r="M30" s="215"/>
      <c r="N30" s="215"/>
      <c r="O30" s="215"/>
      <c r="P30" s="215"/>
      <c r="Q30" s="37"/>
      <c r="R30" s="37"/>
      <c r="S30" s="37"/>
      <c r="T30" s="37"/>
      <c r="U30" s="37"/>
      <c r="V30" s="37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F30" s="37"/>
      <c r="AG30" s="37"/>
      <c r="AH30" s="37"/>
      <c r="AI30" s="37"/>
      <c r="AJ30" s="37"/>
      <c r="AK30" s="214">
        <f>ROUND(AW94, 2)</f>
        <v>0</v>
      </c>
      <c r="AL30" s="215"/>
      <c r="AM30" s="215"/>
      <c r="AN30" s="215"/>
      <c r="AO30" s="215"/>
      <c r="AP30" s="37"/>
      <c r="AQ30" s="37"/>
      <c r="AR30" s="38"/>
      <c r="BE30" s="204"/>
    </row>
    <row r="31" spans="1:71" s="3" customFormat="1" ht="14.45" hidden="1" customHeight="1">
      <c r="B31" s="36"/>
      <c r="C31" s="37"/>
      <c r="D31" s="37"/>
      <c r="E31" s="37"/>
      <c r="F31" s="25" t="s">
        <v>44</v>
      </c>
      <c r="G31" s="37"/>
      <c r="H31" s="37"/>
      <c r="I31" s="37"/>
      <c r="J31" s="37"/>
      <c r="K31" s="37"/>
      <c r="L31" s="216">
        <v>0.21</v>
      </c>
      <c r="M31" s="215"/>
      <c r="N31" s="215"/>
      <c r="O31" s="215"/>
      <c r="P31" s="215"/>
      <c r="Q31" s="37"/>
      <c r="R31" s="37"/>
      <c r="S31" s="37"/>
      <c r="T31" s="37"/>
      <c r="U31" s="37"/>
      <c r="V31" s="37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F31" s="37"/>
      <c r="AG31" s="37"/>
      <c r="AH31" s="37"/>
      <c r="AI31" s="37"/>
      <c r="AJ31" s="37"/>
      <c r="AK31" s="214">
        <v>0</v>
      </c>
      <c r="AL31" s="215"/>
      <c r="AM31" s="215"/>
      <c r="AN31" s="215"/>
      <c r="AO31" s="215"/>
      <c r="AP31" s="37"/>
      <c r="AQ31" s="37"/>
      <c r="AR31" s="38"/>
      <c r="BE31" s="204"/>
    </row>
    <row r="32" spans="1:71" s="3" customFormat="1" ht="14.45" hidden="1" customHeight="1">
      <c r="B32" s="36"/>
      <c r="C32" s="37"/>
      <c r="D32" s="37"/>
      <c r="E32" s="37"/>
      <c r="F32" s="25" t="s">
        <v>45</v>
      </c>
      <c r="G32" s="37"/>
      <c r="H32" s="37"/>
      <c r="I32" s="37"/>
      <c r="J32" s="37"/>
      <c r="K32" s="37"/>
      <c r="L32" s="216">
        <v>0.12</v>
      </c>
      <c r="M32" s="215"/>
      <c r="N32" s="215"/>
      <c r="O32" s="215"/>
      <c r="P32" s="215"/>
      <c r="Q32" s="37"/>
      <c r="R32" s="37"/>
      <c r="S32" s="37"/>
      <c r="T32" s="37"/>
      <c r="U32" s="37"/>
      <c r="V32" s="37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F32" s="37"/>
      <c r="AG32" s="37"/>
      <c r="AH32" s="37"/>
      <c r="AI32" s="37"/>
      <c r="AJ32" s="37"/>
      <c r="AK32" s="214">
        <v>0</v>
      </c>
      <c r="AL32" s="215"/>
      <c r="AM32" s="215"/>
      <c r="AN32" s="215"/>
      <c r="AO32" s="215"/>
      <c r="AP32" s="37"/>
      <c r="AQ32" s="37"/>
      <c r="AR32" s="38"/>
      <c r="BE32" s="204"/>
    </row>
    <row r="33" spans="1:57" s="3" customFormat="1" ht="14.45" hidden="1" customHeight="1">
      <c r="B33" s="36"/>
      <c r="C33" s="37"/>
      <c r="D33" s="37"/>
      <c r="E33" s="37"/>
      <c r="F33" s="25" t="s">
        <v>46</v>
      </c>
      <c r="G33" s="37"/>
      <c r="H33" s="37"/>
      <c r="I33" s="37"/>
      <c r="J33" s="37"/>
      <c r="K33" s="37"/>
      <c r="L33" s="216">
        <v>0</v>
      </c>
      <c r="M33" s="215"/>
      <c r="N33" s="215"/>
      <c r="O33" s="215"/>
      <c r="P33" s="215"/>
      <c r="Q33" s="37"/>
      <c r="R33" s="37"/>
      <c r="S33" s="37"/>
      <c r="T33" s="37"/>
      <c r="U33" s="37"/>
      <c r="V33" s="37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F33" s="37"/>
      <c r="AG33" s="37"/>
      <c r="AH33" s="37"/>
      <c r="AI33" s="37"/>
      <c r="AJ33" s="37"/>
      <c r="AK33" s="214">
        <v>0</v>
      </c>
      <c r="AL33" s="215"/>
      <c r="AM33" s="215"/>
      <c r="AN33" s="215"/>
      <c r="AO33" s="215"/>
      <c r="AP33" s="37"/>
      <c r="AQ33" s="37"/>
      <c r="AR33" s="38"/>
      <c r="BE33" s="204"/>
    </row>
    <row r="34" spans="1:57" s="2" customFormat="1" ht="6.95" customHeight="1">
      <c r="A34" s="30"/>
      <c r="B34" s="31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5"/>
      <c r="BE34" s="203"/>
    </row>
    <row r="35" spans="1:57" s="2" customFormat="1" ht="25.9" customHeight="1">
      <c r="A35" s="30"/>
      <c r="B35" s="31"/>
      <c r="C35" s="39"/>
      <c r="D35" s="40" t="s">
        <v>47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48</v>
      </c>
      <c r="U35" s="41"/>
      <c r="V35" s="41"/>
      <c r="W35" s="41"/>
      <c r="X35" s="217" t="s">
        <v>49</v>
      </c>
      <c r="Y35" s="218"/>
      <c r="Z35" s="218"/>
      <c r="AA35" s="218"/>
      <c r="AB35" s="218"/>
      <c r="AC35" s="41"/>
      <c r="AD35" s="41"/>
      <c r="AE35" s="41"/>
      <c r="AF35" s="41"/>
      <c r="AG35" s="41"/>
      <c r="AH35" s="41"/>
      <c r="AI35" s="41"/>
      <c r="AJ35" s="41"/>
      <c r="AK35" s="219">
        <f>SUM(AK26:AK33)</f>
        <v>0</v>
      </c>
      <c r="AL35" s="218"/>
      <c r="AM35" s="218"/>
      <c r="AN35" s="218"/>
      <c r="AO35" s="220"/>
      <c r="AP35" s="39"/>
      <c r="AQ35" s="39"/>
      <c r="AR35" s="35"/>
      <c r="BE35" s="30"/>
    </row>
    <row r="36" spans="1:57" s="2" customFormat="1" ht="6.95" customHeight="1">
      <c r="A36" s="30"/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5"/>
      <c r="BE36" s="30"/>
    </row>
    <row r="37" spans="1:57" s="2" customFormat="1" ht="14.45" customHeight="1">
      <c r="A37" s="30"/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5"/>
      <c r="BE37" s="30"/>
    </row>
    <row r="38" spans="1:57" s="1" customFormat="1" ht="14.45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pans="1:57" s="1" customFormat="1" ht="14.45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pans="1:57" s="1" customFormat="1" ht="14.45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pans="1:57" s="1" customFormat="1" ht="14.45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pans="1:57" s="1" customFormat="1" ht="14.45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pans="1:57" s="1" customFormat="1" ht="14.45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pans="1:57" s="1" customFormat="1" ht="14.45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pans="1:57" s="1" customFormat="1" ht="14.45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pans="1:57" s="1" customFormat="1" ht="14.45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pans="1:57" s="1" customFormat="1" ht="14.45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pans="1:57" s="1" customFormat="1" ht="14.45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pans="1:57" s="2" customFormat="1" ht="14.45" customHeight="1">
      <c r="B49" s="43"/>
      <c r="C49" s="44"/>
      <c r="D49" s="45" t="s">
        <v>50</v>
      </c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5" t="s">
        <v>51</v>
      </c>
      <c r="AI49" s="46"/>
      <c r="AJ49" s="46"/>
      <c r="AK49" s="46"/>
      <c r="AL49" s="46"/>
      <c r="AM49" s="46"/>
      <c r="AN49" s="46"/>
      <c r="AO49" s="46"/>
      <c r="AP49" s="44"/>
      <c r="AQ49" s="44"/>
      <c r="AR49" s="47"/>
    </row>
    <row r="50" spans="1:57" ht="11.25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 spans="1:57" ht="11.25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 spans="1:57" ht="11.25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 spans="1:57" ht="11.25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 spans="1:57" ht="11.25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 spans="1:57" ht="11.2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 spans="1:57" ht="11.25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 spans="1:57" ht="11.25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 spans="1:57" ht="11.25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 spans="1:57" ht="11.25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pans="1:57" s="2" customFormat="1">
      <c r="A60" s="30"/>
      <c r="B60" s="31"/>
      <c r="C60" s="32"/>
      <c r="D60" s="48" t="s">
        <v>52</v>
      </c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48" t="s">
        <v>53</v>
      </c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48" t="s">
        <v>52</v>
      </c>
      <c r="AI60" s="34"/>
      <c r="AJ60" s="34"/>
      <c r="AK60" s="34"/>
      <c r="AL60" s="34"/>
      <c r="AM60" s="48" t="s">
        <v>53</v>
      </c>
      <c r="AN60" s="34"/>
      <c r="AO60" s="34"/>
      <c r="AP60" s="32"/>
      <c r="AQ60" s="32"/>
      <c r="AR60" s="35"/>
      <c r="BE60" s="30"/>
    </row>
    <row r="61" spans="1:57" ht="11.25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 spans="1:57" ht="11.25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 spans="1:57" ht="11.25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pans="1:57" s="2" customFormat="1">
      <c r="A64" s="30"/>
      <c r="B64" s="31"/>
      <c r="C64" s="32"/>
      <c r="D64" s="45" t="s">
        <v>54</v>
      </c>
      <c r="E64" s="49"/>
      <c r="F64" s="49"/>
      <c r="G64" s="49"/>
      <c r="H64" s="49"/>
      <c r="I64" s="49"/>
      <c r="J64" s="49"/>
      <c r="K64" s="49"/>
      <c r="L64" s="49"/>
      <c r="M64" s="49"/>
      <c r="N64" s="49"/>
      <c r="O64" s="49"/>
      <c r="P64" s="49"/>
      <c r="Q64" s="49"/>
      <c r="R64" s="49"/>
      <c r="S64" s="49"/>
      <c r="T64" s="49"/>
      <c r="U64" s="49"/>
      <c r="V64" s="49"/>
      <c r="W64" s="49"/>
      <c r="X64" s="49"/>
      <c r="Y64" s="49"/>
      <c r="Z64" s="49"/>
      <c r="AA64" s="49"/>
      <c r="AB64" s="49"/>
      <c r="AC64" s="49"/>
      <c r="AD64" s="49"/>
      <c r="AE64" s="49"/>
      <c r="AF64" s="49"/>
      <c r="AG64" s="49"/>
      <c r="AH64" s="45" t="s">
        <v>55</v>
      </c>
      <c r="AI64" s="49"/>
      <c r="AJ64" s="49"/>
      <c r="AK64" s="49"/>
      <c r="AL64" s="49"/>
      <c r="AM64" s="49"/>
      <c r="AN64" s="49"/>
      <c r="AO64" s="49"/>
      <c r="AP64" s="32"/>
      <c r="AQ64" s="32"/>
      <c r="AR64" s="35"/>
      <c r="BE64" s="30"/>
    </row>
    <row r="65" spans="1:57" ht="11.2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 spans="1:57" ht="11.25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 spans="1:57" ht="11.25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 spans="1:57" ht="11.25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 spans="1:57" ht="11.25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 spans="1:57" ht="11.25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 spans="1:57" ht="11.25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 spans="1:57" ht="11.25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 spans="1:57" ht="11.25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 spans="1:57" ht="11.25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pans="1:57" s="2" customFormat="1">
      <c r="A75" s="30"/>
      <c r="B75" s="31"/>
      <c r="C75" s="32"/>
      <c r="D75" s="48" t="s">
        <v>52</v>
      </c>
      <c r="E75" s="34"/>
      <c r="F75" s="34"/>
      <c r="G75" s="34"/>
      <c r="H75" s="34"/>
      <c r="I75" s="34"/>
      <c r="J75" s="34"/>
      <c r="K75" s="34"/>
      <c r="L75" s="34"/>
      <c r="M75" s="34"/>
      <c r="N75" s="34"/>
      <c r="O75" s="34"/>
      <c r="P75" s="34"/>
      <c r="Q75" s="34"/>
      <c r="R75" s="34"/>
      <c r="S75" s="34"/>
      <c r="T75" s="34"/>
      <c r="U75" s="34"/>
      <c r="V75" s="48" t="s">
        <v>53</v>
      </c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48" t="s">
        <v>52</v>
      </c>
      <c r="AI75" s="34"/>
      <c r="AJ75" s="34"/>
      <c r="AK75" s="34"/>
      <c r="AL75" s="34"/>
      <c r="AM75" s="48" t="s">
        <v>53</v>
      </c>
      <c r="AN75" s="34"/>
      <c r="AO75" s="34"/>
      <c r="AP75" s="32"/>
      <c r="AQ75" s="32"/>
      <c r="AR75" s="35"/>
      <c r="BE75" s="30"/>
    </row>
    <row r="76" spans="1:57" s="2" customFormat="1" ht="11.25">
      <c r="A76" s="30"/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5"/>
      <c r="BE76" s="30"/>
    </row>
    <row r="77" spans="1:57" s="2" customFormat="1" ht="6.95" customHeight="1">
      <c r="A77" s="30"/>
      <c r="B77" s="50"/>
      <c r="C77" s="51"/>
      <c r="D77" s="51"/>
      <c r="E77" s="51"/>
      <c r="F77" s="51"/>
      <c r="G77" s="51"/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1"/>
      <c r="Z77" s="51"/>
      <c r="AA77" s="51"/>
      <c r="AB77" s="51"/>
      <c r="AC77" s="51"/>
      <c r="AD77" s="51"/>
      <c r="AE77" s="51"/>
      <c r="AF77" s="51"/>
      <c r="AG77" s="51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35"/>
      <c r="BE77" s="30"/>
    </row>
    <row r="81" spans="1:91" s="2" customFormat="1" ht="6.95" customHeight="1">
      <c r="A81" s="30"/>
      <c r="B81" s="52"/>
      <c r="C81" s="53"/>
      <c r="D81" s="53"/>
      <c r="E81" s="53"/>
      <c r="F81" s="53"/>
      <c r="G81" s="53"/>
      <c r="H81" s="53"/>
      <c r="I81" s="53"/>
      <c r="J81" s="53"/>
      <c r="K81" s="53"/>
      <c r="L81" s="53"/>
      <c r="M81" s="53"/>
      <c r="N81" s="53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  <c r="AF81" s="53"/>
      <c r="AG81" s="53"/>
      <c r="AH81" s="53"/>
      <c r="AI81" s="53"/>
      <c r="AJ81" s="53"/>
      <c r="AK81" s="53"/>
      <c r="AL81" s="53"/>
      <c r="AM81" s="53"/>
      <c r="AN81" s="53"/>
      <c r="AO81" s="53"/>
      <c r="AP81" s="53"/>
      <c r="AQ81" s="53"/>
      <c r="AR81" s="35"/>
      <c r="BE81" s="30"/>
    </row>
    <row r="82" spans="1:91" s="2" customFormat="1" ht="24.95" customHeight="1">
      <c r="A82" s="30"/>
      <c r="B82" s="31"/>
      <c r="C82" s="19" t="s">
        <v>56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5"/>
      <c r="BE82" s="30"/>
    </row>
    <row r="83" spans="1:91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5"/>
      <c r="BE83" s="30"/>
    </row>
    <row r="84" spans="1:91" s="4" customFormat="1" ht="12" customHeight="1">
      <c r="B84" s="54"/>
      <c r="C84" s="25" t="s">
        <v>13</v>
      </c>
      <c r="D84" s="55"/>
      <c r="E84" s="55"/>
      <c r="F84" s="55"/>
      <c r="G84" s="55"/>
      <c r="H84" s="55"/>
      <c r="I84" s="55"/>
      <c r="J84" s="55"/>
      <c r="K84" s="55"/>
      <c r="L84" s="55" t="str">
        <f>K5</f>
        <v>635230026</v>
      </c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5"/>
      <c r="Y84" s="55"/>
      <c r="Z84" s="55"/>
      <c r="AA84" s="55"/>
      <c r="AB84" s="55"/>
      <c r="AC84" s="55"/>
      <c r="AD84" s="55"/>
      <c r="AE84" s="55"/>
      <c r="AF84" s="55"/>
      <c r="AG84" s="55"/>
      <c r="AH84" s="55"/>
      <c r="AI84" s="55"/>
      <c r="AJ84" s="55"/>
      <c r="AK84" s="55"/>
      <c r="AL84" s="55"/>
      <c r="AM84" s="55"/>
      <c r="AN84" s="55"/>
      <c r="AO84" s="55"/>
      <c r="AP84" s="55"/>
      <c r="AQ84" s="55"/>
      <c r="AR84" s="56"/>
    </row>
    <row r="85" spans="1:91" s="5" customFormat="1" ht="36.950000000000003" customHeight="1">
      <c r="B85" s="57"/>
      <c r="C85" s="58" t="s">
        <v>16</v>
      </c>
      <c r="D85" s="59"/>
      <c r="E85" s="59"/>
      <c r="F85" s="59"/>
      <c r="G85" s="59"/>
      <c r="H85" s="59"/>
      <c r="I85" s="59"/>
      <c r="J85" s="59"/>
      <c r="K85" s="59"/>
      <c r="L85" s="221" t="str">
        <f>K6</f>
        <v>Oprava zabezpečovacího zařízení v úseku Štěpánov - Hoštejn na trati Přerov - Č. Třebová</v>
      </c>
      <c r="M85" s="222"/>
      <c r="N85" s="222"/>
      <c r="O85" s="222"/>
      <c r="P85" s="222"/>
      <c r="Q85" s="222"/>
      <c r="R85" s="222"/>
      <c r="S85" s="222"/>
      <c r="T85" s="222"/>
      <c r="U85" s="222"/>
      <c r="V85" s="222"/>
      <c r="W85" s="222"/>
      <c r="X85" s="222"/>
      <c r="Y85" s="222"/>
      <c r="Z85" s="222"/>
      <c r="AA85" s="222"/>
      <c r="AB85" s="222"/>
      <c r="AC85" s="222"/>
      <c r="AD85" s="222"/>
      <c r="AE85" s="222"/>
      <c r="AF85" s="222"/>
      <c r="AG85" s="222"/>
      <c r="AH85" s="222"/>
      <c r="AI85" s="222"/>
      <c r="AJ85" s="222"/>
      <c r="AK85" s="59"/>
      <c r="AL85" s="59"/>
      <c r="AM85" s="59"/>
      <c r="AN85" s="59"/>
      <c r="AO85" s="59"/>
      <c r="AP85" s="59"/>
      <c r="AQ85" s="59"/>
      <c r="AR85" s="60"/>
    </row>
    <row r="86" spans="1:91" s="2" customFormat="1" ht="6.95" customHeight="1">
      <c r="A86" s="30"/>
      <c r="B86" s="31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5"/>
      <c r="BE86" s="30"/>
    </row>
    <row r="87" spans="1:91" s="2" customFormat="1" ht="12" customHeight="1">
      <c r="A87" s="30"/>
      <c r="B87" s="31"/>
      <c r="C87" s="25" t="s">
        <v>20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>Štěpánov, Lukavice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5" t="s">
        <v>22</v>
      </c>
      <c r="AJ87" s="32"/>
      <c r="AK87" s="32"/>
      <c r="AL87" s="32"/>
      <c r="AM87" s="223" t="str">
        <f>IF(AN8= "","",AN8)</f>
        <v>5. 6. 2024</v>
      </c>
      <c r="AN87" s="223"/>
      <c r="AO87" s="32"/>
      <c r="AP87" s="32"/>
      <c r="AQ87" s="32"/>
      <c r="AR87" s="35"/>
      <c r="BE87" s="30"/>
    </row>
    <row r="88" spans="1:91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5"/>
      <c r="BE88" s="30"/>
    </row>
    <row r="89" spans="1:91" s="2" customFormat="1" ht="15.2" customHeight="1">
      <c r="A89" s="30"/>
      <c r="B89" s="31"/>
      <c r="C89" s="25" t="s">
        <v>24</v>
      </c>
      <c r="D89" s="32"/>
      <c r="E89" s="32"/>
      <c r="F89" s="32"/>
      <c r="G89" s="32"/>
      <c r="H89" s="32"/>
      <c r="I89" s="32"/>
      <c r="J89" s="32"/>
      <c r="K89" s="32"/>
      <c r="L89" s="55" t="str">
        <f>IF(E11= "","",E11)</f>
        <v>Správa železnic, státní organizace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5" t="s">
        <v>32</v>
      </c>
      <c r="AJ89" s="32"/>
      <c r="AK89" s="32"/>
      <c r="AL89" s="32"/>
      <c r="AM89" s="224" t="str">
        <f>IF(E17="","",E17)</f>
        <v xml:space="preserve"> </v>
      </c>
      <c r="AN89" s="225"/>
      <c r="AO89" s="225"/>
      <c r="AP89" s="225"/>
      <c r="AQ89" s="32"/>
      <c r="AR89" s="35"/>
      <c r="AS89" s="226" t="s">
        <v>57</v>
      </c>
      <c r="AT89" s="227"/>
      <c r="AU89" s="63"/>
      <c r="AV89" s="63"/>
      <c r="AW89" s="63"/>
      <c r="AX89" s="63"/>
      <c r="AY89" s="63"/>
      <c r="AZ89" s="63"/>
      <c r="BA89" s="63"/>
      <c r="BB89" s="63"/>
      <c r="BC89" s="63"/>
      <c r="BD89" s="64"/>
      <c r="BE89" s="30"/>
    </row>
    <row r="90" spans="1:91" s="2" customFormat="1" ht="15.2" customHeight="1">
      <c r="A90" s="30"/>
      <c r="B90" s="31"/>
      <c r="C90" s="25" t="s">
        <v>30</v>
      </c>
      <c r="D90" s="32"/>
      <c r="E90" s="32"/>
      <c r="F90" s="32"/>
      <c r="G90" s="32"/>
      <c r="H90" s="32"/>
      <c r="I90" s="32"/>
      <c r="J90" s="32"/>
      <c r="K90" s="32"/>
      <c r="L90" s="55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5" t="s">
        <v>35</v>
      </c>
      <c r="AJ90" s="32"/>
      <c r="AK90" s="32"/>
      <c r="AL90" s="32"/>
      <c r="AM90" s="224" t="str">
        <f>IF(E20="","",E20)</f>
        <v xml:space="preserve"> </v>
      </c>
      <c r="AN90" s="225"/>
      <c r="AO90" s="225"/>
      <c r="AP90" s="225"/>
      <c r="AQ90" s="32"/>
      <c r="AR90" s="35"/>
      <c r="AS90" s="228"/>
      <c r="AT90" s="229"/>
      <c r="AU90" s="65"/>
      <c r="AV90" s="65"/>
      <c r="AW90" s="65"/>
      <c r="AX90" s="65"/>
      <c r="AY90" s="65"/>
      <c r="AZ90" s="65"/>
      <c r="BA90" s="65"/>
      <c r="BB90" s="65"/>
      <c r="BC90" s="65"/>
      <c r="BD90" s="66"/>
      <c r="BE90" s="30"/>
    </row>
    <row r="91" spans="1:91" s="2" customFormat="1" ht="10.9" customHeight="1">
      <c r="A91" s="30"/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5"/>
      <c r="AS91" s="230"/>
      <c r="AT91" s="231"/>
      <c r="AU91" s="67"/>
      <c r="AV91" s="67"/>
      <c r="AW91" s="67"/>
      <c r="AX91" s="67"/>
      <c r="AY91" s="67"/>
      <c r="AZ91" s="67"/>
      <c r="BA91" s="67"/>
      <c r="BB91" s="67"/>
      <c r="BC91" s="67"/>
      <c r="BD91" s="68"/>
      <c r="BE91" s="30"/>
    </row>
    <row r="92" spans="1:91" s="2" customFormat="1" ht="29.25" customHeight="1">
      <c r="A92" s="30"/>
      <c r="B92" s="31"/>
      <c r="C92" s="232" t="s">
        <v>58</v>
      </c>
      <c r="D92" s="233"/>
      <c r="E92" s="233"/>
      <c r="F92" s="233"/>
      <c r="G92" s="233"/>
      <c r="H92" s="69"/>
      <c r="I92" s="234" t="s">
        <v>59</v>
      </c>
      <c r="J92" s="233"/>
      <c r="K92" s="233"/>
      <c r="L92" s="233"/>
      <c r="M92" s="233"/>
      <c r="N92" s="233"/>
      <c r="O92" s="233"/>
      <c r="P92" s="233"/>
      <c r="Q92" s="233"/>
      <c r="R92" s="233"/>
      <c r="S92" s="233"/>
      <c r="T92" s="233"/>
      <c r="U92" s="233"/>
      <c r="V92" s="233"/>
      <c r="W92" s="233"/>
      <c r="X92" s="233"/>
      <c r="Y92" s="233"/>
      <c r="Z92" s="233"/>
      <c r="AA92" s="233"/>
      <c r="AB92" s="233"/>
      <c r="AC92" s="233"/>
      <c r="AD92" s="233"/>
      <c r="AE92" s="233"/>
      <c r="AF92" s="233"/>
      <c r="AG92" s="235" t="s">
        <v>60</v>
      </c>
      <c r="AH92" s="233"/>
      <c r="AI92" s="233"/>
      <c r="AJ92" s="233"/>
      <c r="AK92" s="233"/>
      <c r="AL92" s="233"/>
      <c r="AM92" s="233"/>
      <c r="AN92" s="234" t="s">
        <v>61</v>
      </c>
      <c r="AO92" s="233"/>
      <c r="AP92" s="236"/>
      <c r="AQ92" s="70" t="s">
        <v>62</v>
      </c>
      <c r="AR92" s="35"/>
      <c r="AS92" s="71" t="s">
        <v>63</v>
      </c>
      <c r="AT92" s="72" t="s">
        <v>64</v>
      </c>
      <c r="AU92" s="72" t="s">
        <v>65</v>
      </c>
      <c r="AV92" s="72" t="s">
        <v>66</v>
      </c>
      <c r="AW92" s="72" t="s">
        <v>67</v>
      </c>
      <c r="AX92" s="72" t="s">
        <v>68</v>
      </c>
      <c r="AY92" s="72" t="s">
        <v>69</v>
      </c>
      <c r="AZ92" s="72" t="s">
        <v>70</v>
      </c>
      <c r="BA92" s="72" t="s">
        <v>71</v>
      </c>
      <c r="BB92" s="72" t="s">
        <v>72</v>
      </c>
      <c r="BC92" s="72" t="s">
        <v>73</v>
      </c>
      <c r="BD92" s="73" t="s">
        <v>74</v>
      </c>
      <c r="BE92" s="30"/>
    </row>
    <row r="93" spans="1:91" s="2" customFormat="1" ht="10.9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5"/>
      <c r="AS93" s="74"/>
      <c r="AT93" s="75"/>
      <c r="AU93" s="75"/>
      <c r="AV93" s="75"/>
      <c r="AW93" s="75"/>
      <c r="AX93" s="75"/>
      <c r="AY93" s="75"/>
      <c r="AZ93" s="75"/>
      <c r="BA93" s="75"/>
      <c r="BB93" s="75"/>
      <c r="BC93" s="75"/>
      <c r="BD93" s="76"/>
      <c r="BE93" s="30"/>
    </row>
    <row r="94" spans="1:91" s="6" customFormat="1" ht="32.450000000000003" customHeight="1">
      <c r="B94" s="77"/>
      <c r="C94" s="78" t="s">
        <v>75</v>
      </c>
      <c r="D94" s="79"/>
      <c r="E94" s="79"/>
      <c r="F94" s="79"/>
      <c r="G94" s="79"/>
      <c r="H94" s="79"/>
      <c r="I94" s="79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  <c r="W94" s="79"/>
      <c r="X94" s="79"/>
      <c r="Y94" s="79"/>
      <c r="Z94" s="79"/>
      <c r="AA94" s="79"/>
      <c r="AB94" s="79"/>
      <c r="AC94" s="79"/>
      <c r="AD94" s="79"/>
      <c r="AE94" s="79"/>
      <c r="AF94" s="79"/>
      <c r="AG94" s="240">
        <f>ROUND(SUM(AG95:AG96),2)</f>
        <v>0</v>
      </c>
      <c r="AH94" s="240"/>
      <c r="AI94" s="240"/>
      <c r="AJ94" s="240"/>
      <c r="AK94" s="240"/>
      <c r="AL94" s="240"/>
      <c r="AM94" s="240"/>
      <c r="AN94" s="241">
        <f>SUM(AG94,AT94)</f>
        <v>0</v>
      </c>
      <c r="AO94" s="241"/>
      <c r="AP94" s="241"/>
      <c r="AQ94" s="81" t="s">
        <v>1</v>
      </c>
      <c r="AR94" s="82"/>
      <c r="AS94" s="83">
        <f>ROUND(SUM(AS95:AS96),2)</f>
        <v>0</v>
      </c>
      <c r="AT94" s="84">
        <f>ROUND(SUM(AV94:AW94),2)</f>
        <v>0</v>
      </c>
      <c r="AU94" s="85">
        <f>ROUND(SUM(AU95:AU96),5)</f>
        <v>0</v>
      </c>
      <c r="AV94" s="84">
        <f>ROUND(AZ94*L29,2)</f>
        <v>0</v>
      </c>
      <c r="AW94" s="84">
        <f>ROUND(BA94*L30,2)</f>
        <v>0</v>
      </c>
      <c r="AX94" s="84">
        <f>ROUND(BB94*L29,2)</f>
        <v>0</v>
      </c>
      <c r="AY94" s="84">
        <f>ROUND(BC94*L30,2)</f>
        <v>0</v>
      </c>
      <c r="AZ94" s="84">
        <f>ROUND(SUM(AZ95:AZ96),2)</f>
        <v>0</v>
      </c>
      <c r="BA94" s="84">
        <f>ROUND(SUM(BA95:BA96),2)</f>
        <v>0</v>
      </c>
      <c r="BB94" s="84">
        <f>ROUND(SUM(BB95:BB96),2)</f>
        <v>0</v>
      </c>
      <c r="BC94" s="84">
        <f>ROUND(SUM(BC95:BC96),2)</f>
        <v>0</v>
      </c>
      <c r="BD94" s="86">
        <f>ROUND(SUM(BD95:BD96),2)</f>
        <v>0</v>
      </c>
      <c r="BS94" s="87" t="s">
        <v>76</v>
      </c>
      <c r="BT94" s="87" t="s">
        <v>77</v>
      </c>
      <c r="BU94" s="88" t="s">
        <v>78</v>
      </c>
      <c r="BV94" s="87" t="s">
        <v>79</v>
      </c>
      <c r="BW94" s="87" t="s">
        <v>5</v>
      </c>
      <c r="BX94" s="87" t="s">
        <v>80</v>
      </c>
      <c r="CL94" s="87" t="s">
        <v>1</v>
      </c>
    </row>
    <row r="95" spans="1:91" s="7" customFormat="1" ht="16.5" customHeight="1">
      <c r="A95" s="89" t="s">
        <v>81</v>
      </c>
      <c r="B95" s="90"/>
      <c r="C95" s="91"/>
      <c r="D95" s="239" t="s">
        <v>82</v>
      </c>
      <c r="E95" s="239"/>
      <c r="F95" s="239"/>
      <c r="G95" s="239"/>
      <c r="H95" s="239"/>
      <c r="I95" s="92"/>
      <c r="J95" s="239" t="s">
        <v>83</v>
      </c>
      <c r="K95" s="239"/>
      <c r="L95" s="239"/>
      <c r="M95" s="239"/>
      <c r="N95" s="239"/>
      <c r="O95" s="239"/>
      <c r="P95" s="239"/>
      <c r="Q95" s="239"/>
      <c r="R95" s="239"/>
      <c r="S95" s="239"/>
      <c r="T95" s="239"/>
      <c r="U95" s="239"/>
      <c r="V95" s="239"/>
      <c r="W95" s="239"/>
      <c r="X95" s="239"/>
      <c r="Y95" s="239"/>
      <c r="Z95" s="239"/>
      <c r="AA95" s="239"/>
      <c r="AB95" s="239"/>
      <c r="AC95" s="239"/>
      <c r="AD95" s="239"/>
      <c r="AE95" s="239"/>
      <c r="AF95" s="239"/>
      <c r="AG95" s="237">
        <f>'PS 01 - ŽST Štěpánov'!J30</f>
        <v>0</v>
      </c>
      <c r="AH95" s="238"/>
      <c r="AI95" s="238"/>
      <c r="AJ95" s="238"/>
      <c r="AK95" s="238"/>
      <c r="AL95" s="238"/>
      <c r="AM95" s="238"/>
      <c r="AN95" s="237">
        <f>SUM(AG95,AT95)</f>
        <v>0</v>
      </c>
      <c r="AO95" s="238"/>
      <c r="AP95" s="238"/>
      <c r="AQ95" s="93" t="s">
        <v>84</v>
      </c>
      <c r="AR95" s="94"/>
      <c r="AS95" s="95">
        <v>0</v>
      </c>
      <c r="AT95" s="96">
        <f>ROUND(SUM(AV95:AW95),2)</f>
        <v>0</v>
      </c>
      <c r="AU95" s="97">
        <f>'PS 01 - ŽST Štěpánov'!P117</f>
        <v>0</v>
      </c>
      <c r="AV95" s="96">
        <f>'PS 01 - ŽST Štěpánov'!J33</f>
        <v>0</v>
      </c>
      <c r="AW95" s="96">
        <f>'PS 01 - ŽST Štěpánov'!J34</f>
        <v>0</v>
      </c>
      <c r="AX95" s="96">
        <f>'PS 01 - ŽST Štěpánov'!J35</f>
        <v>0</v>
      </c>
      <c r="AY95" s="96">
        <f>'PS 01 - ŽST Štěpánov'!J36</f>
        <v>0</v>
      </c>
      <c r="AZ95" s="96">
        <f>'PS 01 - ŽST Štěpánov'!F33</f>
        <v>0</v>
      </c>
      <c r="BA95" s="96">
        <f>'PS 01 - ŽST Štěpánov'!F34</f>
        <v>0</v>
      </c>
      <c r="BB95" s="96">
        <f>'PS 01 - ŽST Štěpánov'!F35</f>
        <v>0</v>
      </c>
      <c r="BC95" s="96">
        <f>'PS 01 - ŽST Štěpánov'!F36</f>
        <v>0</v>
      </c>
      <c r="BD95" s="98">
        <f>'PS 01 - ŽST Štěpánov'!F37</f>
        <v>0</v>
      </c>
      <c r="BT95" s="99" t="s">
        <v>85</v>
      </c>
      <c r="BV95" s="99" t="s">
        <v>79</v>
      </c>
      <c r="BW95" s="99" t="s">
        <v>86</v>
      </c>
      <c r="BX95" s="99" t="s">
        <v>5</v>
      </c>
      <c r="CL95" s="99" t="s">
        <v>1</v>
      </c>
      <c r="CM95" s="99" t="s">
        <v>87</v>
      </c>
    </row>
    <row r="96" spans="1:91" s="7" customFormat="1" ht="16.5" customHeight="1">
      <c r="A96" s="89" t="s">
        <v>81</v>
      </c>
      <c r="B96" s="90"/>
      <c r="C96" s="91"/>
      <c r="D96" s="239" t="s">
        <v>88</v>
      </c>
      <c r="E96" s="239"/>
      <c r="F96" s="239"/>
      <c r="G96" s="239"/>
      <c r="H96" s="239"/>
      <c r="I96" s="92"/>
      <c r="J96" s="239" t="s">
        <v>89</v>
      </c>
      <c r="K96" s="239"/>
      <c r="L96" s="239"/>
      <c r="M96" s="239"/>
      <c r="N96" s="239"/>
      <c r="O96" s="239"/>
      <c r="P96" s="239"/>
      <c r="Q96" s="239"/>
      <c r="R96" s="239"/>
      <c r="S96" s="239"/>
      <c r="T96" s="239"/>
      <c r="U96" s="239"/>
      <c r="V96" s="239"/>
      <c r="W96" s="239"/>
      <c r="X96" s="239"/>
      <c r="Y96" s="239"/>
      <c r="Z96" s="239"/>
      <c r="AA96" s="239"/>
      <c r="AB96" s="239"/>
      <c r="AC96" s="239"/>
      <c r="AD96" s="239"/>
      <c r="AE96" s="239"/>
      <c r="AF96" s="239"/>
      <c r="AG96" s="237">
        <f>'PS 02 - ŽST Lukavice'!J30</f>
        <v>0</v>
      </c>
      <c r="AH96" s="238"/>
      <c r="AI96" s="238"/>
      <c r="AJ96" s="238"/>
      <c r="AK96" s="238"/>
      <c r="AL96" s="238"/>
      <c r="AM96" s="238"/>
      <c r="AN96" s="237">
        <f>SUM(AG96,AT96)</f>
        <v>0</v>
      </c>
      <c r="AO96" s="238"/>
      <c r="AP96" s="238"/>
      <c r="AQ96" s="93" t="s">
        <v>84</v>
      </c>
      <c r="AR96" s="94"/>
      <c r="AS96" s="100">
        <v>0</v>
      </c>
      <c r="AT96" s="101">
        <f>ROUND(SUM(AV96:AW96),2)</f>
        <v>0</v>
      </c>
      <c r="AU96" s="102">
        <f>'PS 02 - ŽST Lukavice'!P117</f>
        <v>0</v>
      </c>
      <c r="AV96" s="101">
        <f>'PS 02 - ŽST Lukavice'!J33</f>
        <v>0</v>
      </c>
      <c r="AW96" s="101">
        <f>'PS 02 - ŽST Lukavice'!J34</f>
        <v>0</v>
      </c>
      <c r="AX96" s="101">
        <f>'PS 02 - ŽST Lukavice'!J35</f>
        <v>0</v>
      </c>
      <c r="AY96" s="101">
        <f>'PS 02 - ŽST Lukavice'!J36</f>
        <v>0</v>
      </c>
      <c r="AZ96" s="101">
        <f>'PS 02 - ŽST Lukavice'!F33</f>
        <v>0</v>
      </c>
      <c r="BA96" s="101">
        <f>'PS 02 - ŽST Lukavice'!F34</f>
        <v>0</v>
      </c>
      <c r="BB96" s="101">
        <f>'PS 02 - ŽST Lukavice'!F35</f>
        <v>0</v>
      </c>
      <c r="BC96" s="101">
        <f>'PS 02 - ŽST Lukavice'!F36</f>
        <v>0</v>
      </c>
      <c r="BD96" s="103">
        <f>'PS 02 - ŽST Lukavice'!F37</f>
        <v>0</v>
      </c>
      <c r="BT96" s="99" t="s">
        <v>85</v>
      </c>
      <c r="BV96" s="99" t="s">
        <v>79</v>
      </c>
      <c r="BW96" s="99" t="s">
        <v>90</v>
      </c>
      <c r="BX96" s="99" t="s">
        <v>5</v>
      </c>
      <c r="CL96" s="99" t="s">
        <v>1</v>
      </c>
      <c r="CM96" s="99" t="s">
        <v>87</v>
      </c>
    </row>
    <row r="97" spans="1:57" s="2" customFormat="1" ht="30" customHeight="1">
      <c r="A97" s="30"/>
      <c r="B97" s="31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5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  <row r="98" spans="1:57" s="2" customFormat="1" ht="6.95" customHeight="1">
      <c r="A98" s="30"/>
      <c r="B98" s="50"/>
      <c r="C98" s="51"/>
      <c r="D98" s="51"/>
      <c r="E98" s="51"/>
      <c r="F98" s="51"/>
      <c r="G98" s="51"/>
      <c r="H98" s="51"/>
      <c r="I98" s="51"/>
      <c r="J98" s="51"/>
      <c r="K98" s="51"/>
      <c r="L98" s="51"/>
      <c r="M98" s="51"/>
      <c r="N98" s="51"/>
      <c r="O98" s="51"/>
      <c r="P98" s="51"/>
      <c r="Q98" s="51"/>
      <c r="R98" s="51"/>
      <c r="S98" s="51"/>
      <c r="T98" s="51"/>
      <c r="U98" s="51"/>
      <c r="V98" s="51"/>
      <c r="W98" s="51"/>
      <c r="X98" s="51"/>
      <c r="Y98" s="51"/>
      <c r="Z98" s="51"/>
      <c r="AA98" s="51"/>
      <c r="AB98" s="51"/>
      <c r="AC98" s="51"/>
      <c r="AD98" s="51"/>
      <c r="AE98" s="51"/>
      <c r="AF98" s="51"/>
      <c r="AG98" s="51"/>
      <c r="AH98" s="51"/>
      <c r="AI98" s="51"/>
      <c r="AJ98" s="51"/>
      <c r="AK98" s="51"/>
      <c r="AL98" s="51"/>
      <c r="AM98" s="51"/>
      <c r="AN98" s="51"/>
      <c r="AO98" s="51"/>
      <c r="AP98" s="51"/>
      <c r="AQ98" s="51"/>
      <c r="AR98" s="35"/>
      <c r="AS98" s="30"/>
      <c r="AT98" s="30"/>
      <c r="AU98" s="30"/>
      <c r="AV98" s="30"/>
      <c r="AW98" s="30"/>
      <c r="AX98" s="30"/>
      <c r="AY98" s="30"/>
      <c r="AZ98" s="30"/>
      <c r="BA98" s="30"/>
      <c r="BB98" s="30"/>
      <c r="BC98" s="30"/>
      <c r="BD98" s="30"/>
      <c r="BE98" s="30"/>
    </row>
  </sheetData>
  <sheetProtection algorithmName="SHA-512" hashValue="c8l3/fUJl5qNP+rDs23bWmQcRwgYkM14DOf43mkjLITY6bqpHpOZqzFfshT7FPxXsxCWsZoserIbBWLtAXf9Lw==" saltValue="VDtWbf1dlAvtuYPOeuKYAQSFlCB4+24MgMszLhQ4sNWEKDSb6JBCNgSUWKGImelLXatJlhhhWJz6Tcopb6qzA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PS 01 - ŽST Štěpánov'!C2" display="/"/>
    <hyperlink ref="A96" location="'PS 02 - ŽST Lukavi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3" t="s">
        <v>86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87</v>
      </c>
    </row>
    <row r="4" spans="1:46" s="1" customFormat="1" ht="24.95" customHeight="1">
      <c r="B4" s="16"/>
      <c r="D4" s="106" t="s">
        <v>91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26.25" customHeight="1">
      <c r="B7" s="16"/>
      <c r="E7" s="243" t="str">
        <f>'Rekapitulace stavby'!K6</f>
        <v>Oprava zabezpečovacího zařízení v úseku Štěpánov - Hoštejn na trati Přerov - Č. Třebová</v>
      </c>
      <c r="F7" s="244"/>
      <c r="G7" s="244"/>
      <c r="H7" s="244"/>
      <c r="L7" s="16"/>
    </row>
    <row r="8" spans="1:46" s="2" customFormat="1" ht="12" customHeight="1">
      <c r="A8" s="30"/>
      <c r="B8" s="35"/>
      <c r="C8" s="30"/>
      <c r="D8" s="108" t="s">
        <v>92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5" t="s">
        <v>93</v>
      </c>
      <c r="F9" s="246"/>
      <c r="G9" s="246"/>
      <c r="H9" s="24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5. 6. 2024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">
        <v>26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">
        <v>27</v>
      </c>
      <c r="F15" s="30"/>
      <c r="G15" s="30"/>
      <c r="H15" s="30"/>
      <c r="I15" s="108" t="s">
        <v>28</v>
      </c>
      <c r="J15" s="109" t="s">
        <v>29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30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7" t="str">
        <f>'Rekapitulace stavby'!E14</f>
        <v>Vyplň údaj</v>
      </c>
      <c r="F18" s="248"/>
      <c r="G18" s="248"/>
      <c r="H18" s="248"/>
      <c r="I18" s="108" t="s">
        <v>28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32</v>
      </c>
      <c r="E20" s="30"/>
      <c r="F20" s="30"/>
      <c r="G20" s="30"/>
      <c r="H20" s="30"/>
      <c r="I20" s="108" t="s">
        <v>25</v>
      </c>
      <c r="J20" s="109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IF('Rekapitulace stavby'!E17="","",'Rekapitulace stavby'!E17)</f>
        <v xml:space="preserve"> </v>
      </c>
      <c r="F21" s="30"/>
      <c r="G21" s="30"/>
      <c r="H21" s="30"/>
      <c r="I21" s="108" t="s">
        <v>28</v>
      </c>
      <c r="J21" s="109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35</v>
      </c>
      <c r="E23" s="30"/>
      <c r="F23" s="30"/>
      <c r="G23" s="30"/>
      <c r="H23" s="30"/>
      <c r="I23" s="108" t="s">
        <v>25</v>
      </c>
      <c r="J23" s="109" t="s">
        <v>1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">
        <v>94</v>
      </c>
      <c r="F24" s="30"/>
      <c r="G24" s="30"/>
      <c r="H24" s="30"/>
      <c r="I24" s="108" t="s">
        <v>28</v>
      </c>
      <c r="J24" s="109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36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49" t="s">
        <v>1</v>
      </c>
      <c r="F27" s="249"/>
      <c r="G27" s="249"/>
      <c r="H27" s="24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37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39</v>
      </c>
      <c r="G32" s="30"/>
      <c r="H32" s="30"/>
      <c r="I32" s="117" t="s">
        <v>38</v>
      </c>
      <c r="J32" s="117" t="s">
        <v>40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41</v>
      </c>
      <c r="E33" s="108" t="s">
        <v>42</v>
      </c>
      <c r="F33" s="119">
        <f>ROUND((SUM(BE117:BE142)),  2)</f>
        <v>0</v>
      </c>
      <c r="G33" s="30"/>
      <c r="H33" s="30"/>
      <c r="I33" s="120">
        <v>0.21</v>
      </c>
      <c r="J33" s="119">
        <f>ROUND(((SUM(BE117:BE142))*I33),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43</v>
      </c>
      <c r="F34" s="119">
        <f>ROUND((SUM(BF117:BF142)),  2)</f>
        <v>0</v>
      </c>
      <c r="G34" s="30"/>
      <c r="H34" s="30"/>
      <c r="I34" s="120">
        <v>0.12</v>
      </c>
      <c r="J34" s="119">
        <f>ROUND(((SUM(BF117:BF142))*I34),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44</v>
      </c>
      <c r="F35" s="119">
        <f>ROUND((SUM(BG117:BG142)),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45</v>
      </c>
      <c r="F36" s="119">
        <f>ROUND((SUM(BH117:BH142)),  2)</f>
        <v>0</v>
      </c>
      <c r="G36" s="30"/>
      <c r="H36" s="30"/>
      <c r="I36" s="120">
        <v>0.12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46</v>
      </c>
      <c r="F37" s="119">
        <f>ROUND((SUM(BI117:BI142)),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50</v>
      </c>
      <c r="E50" s="129"/>
      <c r="F50" s="129"/>
      <c r="G50" s="128" t="s">
        <v>51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30" t="s">
        <v>52</v>
      </c>
      <c r="E61" s="131"/>
      <c r="F61" s="132" t="s">
        <v>53</v>
      </c>
      <c r="G61" s="130" t="s">
        <v>52</v>
      </c>
      <c r="H61" s="131"/>
      <c r="I61" s="131"/>
      <c r="J61" s="133" t="s">
        <v>53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8" t="s">
        <v>54</v>
      </c>
      <c r="E65" s="134"/>
      <c r="F65" s="134"/>
      <c r="G65" s="128" t="s">
        <v>55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30" t="s">
        <v>52</v>
      </c>
      <c r="E76" s="131"/>
      <c r="F76" s="132" t="s">
        <v>53</v>
      </c>
      <c r="G76" s="130" t="s">
        <v>52</v>
      </c>
      <c r="H76" s="131"/>
      <c r="I76" s="131"/>
      <c r="J76" s="133" t="s">
        <v>53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customHeight="1">
      <c r="A85" s="30"/>
      <c r="B85" s="31"/>
      <c r="C85" s="32"/>
      <c r="D85" s="32"/>
      <c r="E85" s="250" t="str">
        <f>E7</f>
        <v>Oprava zabezpečovacího zařízení v úseku Štěpánov - Hoštejn na trati Přerov - Č. Třebová</v>
      </c>
      <c r="F85" s="251"/>
      <c r="G85" s="251"/>
      <c r="H85" s="251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92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21" t="str">
        <f>E9</f>
        <v>PS 01 - ŽST Štěpánov</v>
      </c>
      <c r="F87" s="252"/>
      <c r="G87" s="252"/>
      <c r="H87" s="252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Štěpánov, Lukavice</v>
      </c>
      <c r="G89" s="32"/>
      <c r="H89" s="32"/>
      <c r="I89" s="25" t="s">
        <v>22</v>
      </c>
      <c r="J89" s="62" t="str">
        <f>IF(J12="","",J12)</f>
        <v>5. 6. 2024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>Správa železnic, státní organizace</v>
      </c>
      <c r="G91" s="32"/>
      <c r="H91" s="32"/>
      <c r="I91" s="25" t="s">
        <v>32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30</v>
      </c>
      <c r="D92" s="32"/>
      <c r="E92" s="32"/>
      <c r="F92" s="23" t="str">
        <f>IF(E18="","",E18)</f>
        <v>Vyplň údaj</v>
      </c>
      <c r="G92" s="32"/>
      <c r="H92" s="32"/>
      <c r="I92" s="25" t="s">
        <v>35</v>
      </c>
      <c r="J92" s="28" t="str">
        <f>E24</f>
        <v>Ing. Jachan František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96</v>
      </c>
      <c r="D94" s="140"/>
      <c r="E94" s="140"/>
      <c r="F94" s="140"/>
      <c r="G94" s="140"/>
      <c r="H94" s="140"/>
      <c r="I94" s="140"/>
      <c r="J94" s="141" t="s">
        <v>97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98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99</v>
      </c>
    </row>
    <row r="97" spans="1:31" s="9" customFormat="1" ht="24.95" customHeight="1">
      <c r="B97" s="143"/>
      <c r="C97" s="144"/>
      <c r="D97" s="145" t="s">
        <v>100</v>
      </c>
      <c r="E97" s="146"/>
      <c r="F97" s="146"/>
      <c r="G97" s="146"/>
      <c r="H97" s="146"/>
      <c r="I97" s="146"/>
      <c r="J97" s="147">
        <f>J133</f>
        <v>0</v>
      </c>
      <c r="K97" s="144"/>
      <c r="L97" s="148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101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6.25" customHeight="1">
      <c r="A107" s="30"/>
      <c r="B107" s="31"/>
      <c r="C107" s="32"/>
      <c r="D107" s="32"/>
      <c r="E107" s="250" t="str">
        <f>E7</f>
        <v>Oprava zabezpečovacího zařízení v úseku Štěpánov - Hoštejn na trati Přerov - Č. Třebová</v>
      </c>
      <c r="F107" s="251"/>
      <c r="G107" s="251"/>
      <c r="H107" s="251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92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21" t="str">
        <f>E9</f>
        <v>PS 01 - ŽST Štěpánov</v>
      </c>
      <c r="F109" s="252"/>
      <c r="G109" s="252"/>
      <c r="H109" s="25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Štěpánov, Lukavice</v>
      </c>
      <c r="G111" s="32"/>
      <c r="H111" s="32"/>
      <c r="I111" s="25" t="s">
        <v>22</v>
      </c>
      <c r="J111" s="62" t="str">
        <f>IF(J12="","",J12)</f>
        <v>5. 6. 2024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>Správa železnic, státní organizace</v>
      </c>
      <c r="G113" s="32"/>
      <c r="H113" s="32"/>
      <c r="I113" s="25" t="s">
        <v>32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30</v>
      </c>
      <c r="D114" s="32"/>
      <c r="E114" s="32"/>
      <c r="F114" s="23" t="str">
        <f>IF(E18="","",E18)</f>
        <v>Vyplň údaj</v>
      </c>
      <c r="G114" s="32"/>
      <c r="H114" s="32"/>
      <c r="I114" s="25" t="s">
        <v>35</v>
      </c>
      <c r="J114" s="28" t="str">
        <f>E24</f>
        <v>Ing. Jachan František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9"/>
      <c r="B116" s="150"/>
      <c r="C116" s="151" t="s">
        <v>102</v>
      </c>
      <c r="D116" s="152" t="s">
        <v>62</v>
      </c>
      <c r="E116" s="152" t="s">
        <v>58</v>
      </c>
      <c r="F116" s="152" t="s">
        <v>59</v>
      </c>
      <c r="G116" s="152" t="s">
        <v>103</v>
      </c>
      <c r="H116" s="152" t="s">
        <v>104</v>
      </c>
      <c r="I116" s="152" t="s">
        <v>105</v>
      </c>
      <c r="J116" s="152" t="s">
        <v>97</v>
      </c>
      <c r="K116" s="153" t="s">
        <v>106</v>
      </c>
      <c r="L116" s="154"/>
      <c r="M116" s="71" t="s">
        <v>1</v>
      </c>
      <c r="N116" s="72" t="s">
        <v>41</v>
      </c>
      <c r="O116" s="72" t="s">
        <v>107</v>
      </c>
      <c r="P116" s="72" t="s">
        <v>108</v>
      </c>
      <c r="Q116" s="72" t="s">
        <v>109</v>
      </c>
      <c r="R116" s="72" t="s">
        <v>110</v>
      </c>
      <c r="S116" s="72" t="s">
        <v>111</v>
      </c>
      <c r="T116" s="73" t="s">
        <v>112</v>
      </c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22.9" customHeight="1">
      <c r="A117" s="30"/>
      <c r="B117" s="31"/>
      <c r="C117" s="78" t="s">
        <v>113</v>
      </c>
      <c r="D117" s="32"/>
      <c r="E117" s="32"/>
      <c r="F117" s="32"/>
      <c r="G117" s="32"/>
      <c r="H117" s="32"/>
      <c r="I117" s="32"/>
      <c r="J117" s="155">
        <f>BK117</f>
        <v>0</v>
      </c>
      <c r="K117" s="32"/>
      <c r="L117" s="35"/>
      <c r="M117" s="74"/>
      <c r="N117" s="156"/>
      <c r="O117" s="75"/>
      <c r="P117" s="157">
        <f>P118+SUM(P119:P133)</f>
        <v>0</v>
      </c>
      <c r="Q117" s="75"/>
      <c r="R117" s="157">
        <f>R118+SUM(R119:R133)</f>
        <v>0</v>
      </c>
      <c r="S117" s="75"/>
      <c r="T117" s="158">
        <f>T118+SUM(T119:T133)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76</v>
      </c>
      <c r="AU117" s="13" t="s">
        <v>99</v>
      </c>
      <c r="BK117" s="159">
        <f>BK118+SUM(BK119:BK133)</f>
        <v>0</v>
      </c>
    </row>
    <row r="118" spans="1:65" s="2" customFormat="1" ht="33" customHeight="1">
      <c r="A118" s="30"/>
      <c r="B118" s="31"/>
      <c r="C118" s="160" t="s">
        <v>85</v>
      </c>
      <c r="D118" s="160" t="s">
        <v>114</v>
      </c>
      <c r="E118" s="161" t="s">
        <v>115</v>
      </c>
      <c r="F118" s="162" t="s">
        <v>116</v>
      </c>
      <c r="G118" s="163" t="s">
        <v>117</v>
      </c>
      <c r="H118" s="164">
        <v>13</v>
      </c>
      <c r="I118" s="165"/>
      <c r="J118" s="166">
        <f t="shared" ref="J118:J132" si="0">ROUND(I118*H118,2)</f>
        <v>0</v>
      </c>
      <c r="K118" s="162" t="s">
        <v>1</v>
      </c>
      <c r="L118" s="167"/>
      <c r="M118" s="168" t="s">
        <v>1</v>
      </c>
      <c r="N118" s="169" t="s">
        <v>42</v>
      </c>
      <c r="O118" s="67"/>
      <c r="P118" s="170">
        <f t="shared" ref="P118:P132" si="1">O118*H118</f>
        <v>0</v>
      </c>
      <c r="Q118" s="170">
        <v>0</v>
      </c>
      <c r="R118" s="170">
        <f t="shared" ref="R118:R132" si="2">Q118*H118</f>
        <v>0</v>
      </c>
      <c r="S118" s="170">
        <v>0</v>
      </c>
      <c r="T118" s="171">
        <f t="shared" ref="T118:T132" si="3"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72" t="s">
        <v>87</v>
      </c>
      <c r="AT118" s="172" t="s">
        <v>114</v>
      </c>
      <c r="AU118" s="172" t="s">
        <v>77</v>
      </c>
      <c r="AY118" s="13" t="s">
        <v>118</v>
      </c>
      <c r="BE118" s="173">
        <f t="shared" ref="BE118:BE132" si="4">IF(N118="základní",J118,0)</f>
        <v>0</v>
      </c>
      <c r="BF118" s="173">
        <f t="shared" ref="BF118:BF132" si="5">IF(N118="snížená",J118,0)</f>
        <v>0</v>
      </c>
      <c r="BG118" s="173">
        <f t="shared" ref="BG118:BG132" si="6">IF(N118="zákl. přenesená",J118,0)</f>
        <v>0</v>
      </c>
      <c r="BH118" s="173">
        <f t="shared" ref="BH118:BH132" si="7">IF(N118="sníž. přenesená",J118,0)</f>
        <v>0</v>
      </c>
      <c r="BI118" s="173">
        <f t="shared" ref="BI118:BI132" si="8">IF(N118="nulová",J118,0)</f>
        <v>0</v>
      </c>
      <c r="BJ118" s="13" t="s">
        <v>85</v>
      </c>
      <c r="BK118" s="173">
        <f t="shared" ref="BK118:BK132" si="9">ROUND(I118*H118,2)</f>
        <v>0</v>
      </c>
      <c r="BL118" s="13" t="s">
        <v>85</v>
      </c>
      <c r="BM118" s="172" t="s">
        <v>119</v>
      </c>
    </row>
    <row r="119" spans="1:65" s="2" customFormat="1" ht="33" customHeight="1">
      <c r="A119" s="30"/>
      <c r="B119" s="31"/>
      <c r="C119" s="160" t="s">
        <v>87</v>
      </c>
      <c r="D119" s="160" t="s">
        <v>114</v>
      </c>
      <c r="E119" s="161" t="s">
        <v>120</v>
      </c>
      <c r="F119" s="162" t="s">
        <v>121</v>
      </c>
      <c r="G119" s="163" t="s">
        <v>117</v>
      </c>
      <c r="H119" s="164">
        <v>37</v>
      </c>
      <c r="I119" s="165"/>
      <c r="J119" s="166">
        <f t="shared" si="0"/>
        <v>0</v>
      </c>
      <c r="K119" s="162" t="s">
        <v>122</v>
      </c>
      <c r="L119" s="167"/>
      <c r="M119" s="168" t="s">
        <v>1</v>
      </c>
      <c r="N119" s="169" t="s">
        <v>42</v>
      </c>
      <c r="O119" s="67"/>
      <c r="P119" s="170">
        <f t="shared" si="1"/>
        <v>0</v>
      </c>
      <c r="Q119" s="170">
        <v>0</v>
      </c>
      <c r="R119" s="170">
        <f t="shared" si="2"/>
        <v>0</v>
      </c>
      <c r="S119" s="170">
        <v>0</v>
      </c>
      <c r="T119" s="171">
        <f t="shared" si="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72" t="s">
        <v>87</v>
      </c>
      <c r="AT119" s="172" t="s">
        <v>114</v>
      </c>
      <c r="AU119" s="172" t="s">
        <v>77</v>
      </c>
      <c r="AY119" s="13" t="s">
        <v>118</v>
      </c>
      <c r="BE119" s="173">
        <f t="shared" si="4"/>
        <v>0</v>
      </c>
      <c r="BF119" s="173">
        <f t="shared" si="5"/>
        <v>0</v>
      </c>
      <c r="BG119" s="173">
        <f t="shared" si="6"/>
        <v>0</v>
      </c>
      <c r="BH119" s="173">
        <f t="shared" si="7"/>
        <v>0</v>
      </c>
      <c r="BI119" s="173">
        <f t="shared" si="8"/>
        <v>0</v>
      </c>
      <c r="BJ119" s="13" t="s">
        <v>85</v>
      </c>
      <c r="BK119" s="173">
        <f t="shared" si="9"/>
        <v>0</v>
      </c>
      <c r="BL119" s="13" t="s">
        <v>85</v>
      </c>
      <c r="BM119" s="172" t="s">
        <v>123</v>
      </c>
    </row>
    <row r="120" spans="1:65" s="2" customFormat="1" ht="24.2" customHeight="1">
      <c r="A120" s="30"/>
      <c r="B120" s="31"/>
      <c r="C120" s="160" t="s">
        <v>124</v>
      </c>
      <c r="D120" s="160" t="s">
        <v>114</v>
      </c>
      <c r="E120" s="161" t="s">
        <v>125</v>
      </c>
      <c r="F120" s="162" t="s">
        <v>126</v>
      </c>
      <c r="G120" s="163" t="s">
        <v>117</v>
      </c>
      <c r="H120" s="164">
        <v>2</v>
      </c>
      <c r="I120" s="165"/>
      <c r="J120" s="166">
        <f t="shared" si="0"/>
        <v>0</v>
      </c>
      <c r="K120" s="162" t="s">
        <v>1</v>
      </c>
      <c r="L120" s="167"/>
      <c r="M120" s="168" t="s">
        <v>1</v>
      </c>
      <c r="N120" s="169" t="s">
        <v>42</v>
      </c>
      <c r="O120" s="67"/>
      <c r="P120" s="170">
        <f t="shared" si="1"/>
        <v>0</v>
      </c>
      <c r="Q120" s="170">
        <v>0</v>
      </c>
      <c r="R120" s="170">
        <f t="shared" si="2"/>
        <v>0</v>
      </c>
      <c r="S120" s="170">
        <v>0</v>
      </c>
      <c r="T120" s="171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72" t="s">
        <v>87</v>
      </c>
      <c r="AT120" s="172" t="s">
        <v>114</v>
      </c>
      <c r="AU120" s="172" t="s">
        <v>77</v>
      </c>
      <c r="AY120" s="13" t="s">
        <v>118</v>
      </c>
      <c r="BE120" s="173">
        <f t="shared" si="4"/>
        <v>0</v>
      </c>
      <c r="BF120" s="173">
        <f t="shared" si="5"/>
        <v>0</v>
      </c>
      <c r="BG120" s="173">
        <f t="shared" si="6"/>
        <v>0</v>
      </c>
      <c r="BH120" s="173">
        <f t="shared" si="7"/>
        <v>0</v>
      </c>
      <c r="BI120" s="173">
        <f t="shared" si="8"/>
        <v>0</v>
      </c>
      <c r="BJ120" s="13" t="s">
        <v>85</v>
      </c>
      <c r="BK120" s="173">
        <f t="shared" si="9"/>
        <v>0</v>
      </c>
      <c r="BL120" s="13" t="s">
        <v>85</v>
      </c>
      <c r="BM120" s="172" t="s">
        <v>127</v>
      </c>
    </row>
    <row r="121" spans="1:65" s="2" customFormat="1" ht="24.2" customHeight="1">
      <c r="A121" s="30"/>
      <c r="B121" s="31"/>
      <c r="C121" s="160" t="s">
        <v>128</v>
      </c>
      <c r="D121" s="160" t="s">
        <v>114</v>
      </c>
      <c r="E121" s="161" t="s">
        <v>129</v>
      </c>
      <c r="F121" s="162" t="s">
        <v>130</v>
      </c>
      <c r="G121" s="163" t="s">
        <v>117</v>
      </c>
      <c r="H121" s="164">
        <v>15</v>
      </c>
      <c r="I121" s="165"/>
      <c r="J121" s="166">
        <f t="shared" si="0"/>
        <v>0</v>
      </c>
      <c r="K121" s="162" t="s">
        <v>1</v>
      </c>
      <c r="L121" s="167"/>
      <c r="M121" s="168" t="s">
        <v>1</v>
      </c>
      <c r="N121" s="169" t="s">
        <v>42</v>
      </c>
      <c r="O121" s="67"/>
      <c r="P121" s="170">
        <f t="shared" si="1"/>
        <v>0</v>
      </c>
      <c r="Q121" s="170">
        <v>0</v>
      </c>
      <c r="R121" s="170">
        <f t="shared" si="2"/>
        <v>0</v>
      </c>
      <c r="S121" s="170">
        <v>0</v>
      </c>
      <c r="T121" s="171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2" t="s">
        <v>87</v>
      </c>
      <c r="AT121" s="172" t="s">
        <v>114</v>
      </c>
      <c r="AU121" s="172" t="s">
        <v>77</v>
      </c>
      <c r="AY121" s="13" t="s">
        <v>118</v>
      </c>
      <c r="BE121" s="173">
        <f t="shared" si="4"/>
        <v>0</v>
      </c>
      <c r="BF121" s="173">
        <f t="shared" si="5"/>
        <v>0</v>
      </c>
      <c r="BG121" s="173">
        <f t="shared" si="6"/>
        <v>0</v>
      </c>
      <c r="BH121" s="173">
        <f t="shared" si="7"/>
        <v>0</v>
      </c>
      <c r="BI121" s="173">
        <f t="shared" si="8"/>
        <v>0</v>
      </c>
      <c r="BJ121" s="13" t="s">
        <v>85</v>
      </c>
      <c r="BK121" s="173">
        <f t="shared" si="9"/>
        <v>0</v>
      </c>
      <c r="BL121" s="13" t="s">
        <v>85</v>
      </c>
      <c r="BM121" s="172" t="s">
        <v>131</v>
      </c>
    </row>
    <row r="122" spans="1:65" s="2" customFormat="1" ht="24.2" customHeight="1">
      <c r="A122" s="30"/>
      <c r="B122" s="31"/>
      <c r="C122" s="160" t="s">
        <v>132</v>
      </c>
      <c r="D122" s="160" t="s">
        <v>114</v>
      </c>
      <c r="E122" s="161" t="s">
        <v>133</v>
      </c>
      <c r="F122" s="162" t="s">
        <v>134</v>
      </c>
      <c r="G122" s="163" t="s">
        <v>117</v>
      </c>
      <c r="H122" s="164">
        <v>7</v>
      </c>
      <c r="I122" s="165"/>
      <c r="J122" s="166">
        <f t="shared" si="0"/>
        <v>0</v>
      </c>
      <c r="K122" s="162" t="s">
        <v>1</v>
      </c>
      <c r="L122" s="167"/>
      <c r="M122" s="168" t="s">
        <v>1</v>
      </c>
      <c r="N122" s="169" t="s">
        <v>42</v>
      </c>
      <c r="O122" s="67"/>
      <c r="P122" s="170">
        <f t="shared" si="1"/>
        <v>0</v>
      </c>
      <c r="Q122" s="170">
        <v>0</v>
      </c>
      <c r="R122" s="170">
        <f t="shared" si="2"/>
        <v>0</v>
      </c>
      <c r="S122" s="170">
        <v>0</v>
      </c>
      <c r="T122" s="171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72" t="s">
        <v>87</v>
      </c>
      <c r="AT122" s="172" t="s">
        <v>114</v>
      </c>
      <c r="AU122" s="172" t="s">
        <v>77</v>
      </c>
      <c r="AY122" s="13" t="s">
        <v>118</v>
      </c>
      <c r="BE122" s="173">
        <f t="shared" si="4"/>
        <v>0</v>
      </c>
      <c r="BF122" s="173">
        <f t="shared" si="5"/>
        <v>0</v>
      </c>
      <c r="BG122" s="173">
        <f t="shared" si="6"/>
        <v>0</v>
      </c>
      <c r="BH122" s="173">
        <f t="shared" si="7"/>
        <v>0</v>
      </c>
      <c r="BI122" s="173">
        <f t="shared" si="8"/>
        <v>0</v>
      </c>
      <c r="BJ122" s="13" t="s">
        <v>85</v>
      </c>
      <c r="BK122" s="173">
        <f t="shared" si="9"/>
        <v>0</v>
      </c>
      <c r="BL122" s="13" t="s">
        <v>85</v>
      </c>
      <c r="BM122" s="172" t="s">
        <v>135</v>
      </c>
    </row>
    <row r="123" spans="1:65" s="2" customFormat="1" ht="24.2" customHeight="1">
      <c r="A123" s="30"/>
      <c r="B123" s="31"/>
      <c r="C123" s="160" t="s">
        <v>136</v>
      </c>
      <c r="D123" s="160" t="s">
        <v>114</v>
      </c>
      <c r="E123" s="161" t="s">
        <v>137</v>
      </c>
      <c r="F123" s="162" t="s">
        <v>138</v>
      </c>
      <c r="G123" s="163" t="s">
        <v>117</v>
      </c>
      <c r="H123" s="164">
        <v>296</v>
      </c>
      <c r="I123" s="165"/>
      <c r="J123" s="166">
        <f t="shared" si="0"/>
        <v>0</v>
      </c>
      <c r="K123" s="162" t="s">
        <v>1</v>
      </c>
      <c r="L123" s="167"/>
      <c r="M123" s="168" t="s">
        <v>1</v>
      </c>
      <c r="N123" s="169" t="s">
        <v>42</v>
      </c>
      <c r="O123" s="67"/>
      <c r="P123" s="170">
        <f t="shared" si="1"/>
        <v>0</v>
      </c>
      <c r="Q123" s="170">
        <v>0</v>
      </c>
      <c r="R123" s="170">
        <f t="shared" si="2"/>
        <v>0</v>
      </c>
      <c r="S123" s="170">
        <v>0</v>
      </c>
      <c r="T123" s="171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72" t="s">
        <v>87</v>
      </c>
      <c r="AT123" s="172" t="s">
        <v>114</v>
      </c>
      <c r="AU123" s="172" t="s">
        <v>77</v>
      </c>
      <c r="AY123" s="13" t="s">
        <v>118</v>
      </c>
      <c r="BE123" s="173">
        <f t="shared" si="4"/>
        <v>0</v>
      </c>
      <c r="BF123" s="173">
        <f t="shared" si="5"/>
        <v>0</v>
      </c>
      <c r="BG123" s="173">
        <f t="shared" si="6"/>
        <v>0</v>
      </c>
      <c r="BH123" s="173">
        <f t="shared" si="7"/>
        <v>0</v>
      </c>
      <c r="BI123" s="173">
        <f t="shared" si="8"/>
        <v>0</v>
      </c>
      <c r="BJ123" s="13" t="s">
        <v>85</v>
      </c>
      <c r="BK123" s="173">
        <f t="shared" si="9"/>
        <v>0</v>
      </c>
      <c r="BL123" s="13" t="s">
        <v>85</v>
      </c>
      <c r="BM123" s="172" t="s">
        <v>139</v>
      </c>
    </row>
    <row r="124" spans="1:65" s="2" customFormat="1" ht="16.5" customHeight="1">
      <c r="A124" s="30"/>
      <c r="B124" s="31"/>
      <c r="C124" s="160" t="s">
        <v>140</v>
      </c>
      <c r="D124" s="160" t="s">
        <v>114</v>
      </c>
      <c r="E124" s="161" t="s">
        <v>141</v>
      </c>
      <c r="F124" s="162" t="s">
        <v>142</v>
      </c>
      <c r="G124" s="163" t="s">
        <v>117</v>
      </c>
      <c r="H124" s="164">
        <v>29</v>
      </c>
      <c r="I124" s="165"/>
      <c r="J124" s="166">
        <f t="shared" si="0"/>
        <v>0</v>
      </c>
      <c r="K124" s="162" t="s">
        <v>1</v>
      </c>
      <c r="L124" s="167"/>
      <c r="M124" s="168" t="s">
        <v>1</v>
      </c>
      <c r="N124" s="169" t="s">
        <v>42</v>
      </c>
      <c r="O124" s="67"/>
      <c r="P124" s="170">
        <f t="shared" si="1"/>
        <v>0</v>
      </c>
      <c r="Q124" s="170">
        <v>0</v>
      </c>
      <c r="R124" s="170">
        <f t="shared" si="2"/>
        <v>0</v>
      </c>
      <c r="S124" s="170">
        <v>0</v>
      </c>
      <c r="T124" s="171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2" t="s">
        <v>87</v>
      </c>
      <c r="AT124" s="172" t="s">
        <v>114</v>
      </c>
      <c r="AU124" s="172" t="s">
        <v>77</v>
      </c>
      <c r="AY124" s="13" t="s">
        <v>118</v>
      </c>
      <c r="BE124" s="173">
        <f t="shared" si="4"/>
        <v>0</v>
      </c>
      <c r="BF124" s="173">
        <f t="shared" si="5"/>
        <v>0</v>
      </c>
      <c r="BG124" s="173">
        <f t="shared" si="6"/>
        <v>0</v>
      </c>
      <c r="BH124" s="173">
        <f t="shared" si="7"/>
        <v>0</v>
      </c>
      <c r="BI124" s="173">
        <f t="shared" si="8"/>
        <v>0</v>
      </c>
      <c r="BJ124" s="13" t="s">
        <v>85</v>
      </c>
      <c r="BK124" s="173">
        <f t="shared" si="9"/>
        <v>0</v>
      </c>
      <c r="BL124" s="13" t="s">
        <v>85</v>
      </c>
      <c r="BM124" s="172" t="s">
        <v>143</v>
      </c>
    </row>
    <row r="125" spans="1:65" s="2" customFormat="1" ht="16.5" customHeight="1">
      <c r="A125" s="30"/>
      <c r="B125" s="31"/>
      <c r="C125" s="160" t="s">
        <v>144</v>
      </c>
      <c r="D125" s="160" t="s">
        <v>114</v>
      </c>
      <c r="E125" s="161" t="s">
        <v>145</v>
      </c>
      <c r="F125" s="162" t="s">
        <v>146</v>
      </c>
      <c r="G125" s="163" t="s">
        <v>117</v>
      </c>
      <c r="H125" s="164">
        <v>46</v>
      </c>
      <c r="I125" s="165"/>
      <c r="J125" s="166">
        <f t="shared" si="0"/>
        <v>0</v>
      </c>
      <c r="K125" s="162" t="s">
        <v>122</v>
      </c>
      <c r="L125" s="167"/>
      <c r="M125" s="168" t="s">
        <v>1</v>
      </c>
      <c r="N125" s="169" t="s">
        <v>42</v>
      </c>
      <c r="O125" s="67"/>
      <c r="P125" s="170">
        <f t="shared" si="1"/>
        <v>0</v>
      </c>
      <c r="Q125" s="170">
        <v>0</v>
      </c>
      <c r="R125" s="170">
        <f t="shared" si="2"/>
        <v>0</v>
      </c>
      <c r="S125" s="170">
        <v>0</v>
      </c>
      <c r="T125" s="171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72" t="s">
        <v>87</v>
      </c>
      <c r="AT125" s="172" t="s">
        <v>114</v>
      </c>
      <c r="AU125" s="172" t="s">
        <v>77</v>
      </c>
      <c r="AY125" s="13" t="s">
        <v>118</v>
      </c>
      <c r="BE125" s="173">
        <f t="shared" si="4"/>
        <v>0</v>
      </c>
      <c r="BF125" s="173">
        <f t="shared" si="5"/>
        <v>0</v>
      </c>
      <c r="BG125" s="173">
        <f t="shared" si="6"/>
        <v>0</v>
      </c>
      <c r="BH125" s="173">
        <f t="shared" si="7"/>
        <v>0</v>
      </c>
      <c r="BI125" s="173">
        <f t="shared" si="8"/>
        <v>0</v>
      </c>
      <c r="BJ125" s="13" t="s">
        <v>85</v>
      </c>
      <c r="BK125" s="173">
        <f t="shared" si="9"/>
        <v>0</v>
      </c>
      <c r="BL125" s="13" t="s">
        <v>85</v>
      </c>
      <c r="BM125" s="172" t="s">
        <v>147</v>
      </c>
    </row>
    <row r="126" spans="1:65" s="2" customFormat="1" ht="16.5" customHeight="1">
      <c r="A126" s="30"/>
      <c r="B126" s="31"/>
      <c r="C126" s="160" t="s">
        <v>148</v>
      </c>
      <c r="D126" s="160" t="s">
        <v>114</v>
      </c>
      <c r="E126" s="161" t="s">
        <v>149</v>
      </c>
      <c r="F126" s="162" t="s">
        <v>150</v>
      </c>
      <c r="G126" s="163" t="s">
        <v>117</v>
      </c>
      <c r="H126" s="164">
        <v>4</v>
      </c>
      <c r="I126" s="165"/>
      <c r="J126" s="166">
        <f t="shared" si="0"/>
        <v>0</v>
      </c>
      <c r="K126" s="162" t="s">
        <v>122</v>
      </c>
      <c r="L126" s="167"/>
      <c r="M126" s="168" t="s">
        <v>1</v>
      </c>
      <c r="N126" s="169" t="s">
        <v>42</v>
      </c>
      <c r="O126" s="67"/>
      <c r="P126" s="170">
        <f t="shared" si="1"/>
        <v>0</v>
      </c>
      <c r="Q126" s="170">
        <v>0</v>
      </c>
      <c r="R126" s="170">
        <f t="shared" si="2"/>
        <v>0</v>
      </c>
      <c r="S126" s="170">
        <v>0</v>
      </c>
      <c r="T126" s="171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72" t="s">
        <v>87</v>
      </c>
      <c r="AT126" s="172" t="s">
        <v>114</v>
      </c>
      <c r="AU126" s="172" t="s">
        <v>77</v>
      </c>
      <c r="AY126" s="13" t="s">
        <v>118</v>
      </c>
      <c r="BE126" s="173">
        <f t="shared" si="4"/>
        <v>0</v>
      </c>
      <c r="BF126" s="173">
        <f t="shared" si="5"/>
        <v>0</v>
      </c>
      <c r="BG126" s="173">
        <f t="shared" si="6"/>
        <v>0</v>
      </c>
      <c r="BH126" s="173">
        <f t="shared" si="7"/>
        <v>0</v>
      </c>
      <c r="BI126" s="173">
        <f t="shared" si="8"/>
        <v>0</v>
      </c>
      <c r="BJ126" s="13" t="s">
        <v>85</v>
      </c>
      <c r="BK126" s="173">
        <f t="shared" si="9"/>
        <v>0</v>
      </c>
      <c r="BL126" s="13" t="s">
        <v>85</v>
      </c>
      <c r="BM126" s="172" t="s">
        <v>151</v>
      </c>
    </row>
    <row r="127" spans="1:65" s="2" customFormat="1" ht="16.5" customHeight="1">
      <c r="A127" s="30"/>
      <c r="B127" s="31"/>
      <c r="C127" s="160" t="s">
        <v>152</v>
      </c>
      <c r="D127" s="160" t="s">
        <v>114</v>
      </c>
      <c r="E127" s="161" t="s">
        <v>153</v>
      </c>
      <c r="F127" s="162" t="s">
        <v>154</v>
      </c>
      <c r="G127" s="163" t="s">
        <v>117</v>
      </c>
      <c r="H127" s="164">
        <v>6</v>
      </c>
      <c r="I127" s="165"/>
      <c r="J127" s="166">
        <f t="shared" si="0"/>
        <v>0</v>
      </c>
      <c r="K127" s="162" t="s">
        <v>1</v>
      </c>
      <c r="L127" s="167"/>
      <c r="M127" s="168" t="s">
        <v>1</v>
      </c>
      <c r="N127" s="169" t="s">
        <v>42</v>
      </c>
      <c r="O127" s="67"/>
      <c r="P127" s="170">
        <f t="shared" si="1"/>
        <v>0</v>
      </c>
      <c r="Q127" s="170">
        <v>0</v>
      </c>
      <c r="R127" s="170">
        <f t="shared" si="2"/>
        <v>0</v>
      </c>
      <c r="S127" s="170">
        <v>0</v>
      </c>
      <c r="T127" s="171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2" t="s">
        <v>87</v>
      </c>
      <c r="AT127" s="172" t="s">
        <v>114</v>
      </c>
      <c r="AU127" s="172" t="s">
        <v>77</v>
      </c>
      <c r="AY127" s="13" t="s">
        <v>118</v>
      </c>
      <c r="BE127" s="173">
        <f t="shared" si="4"/>
        <v>0</v>
      </c>
      <c r="BF127" s="173">
        <f t="shared" si="5"/>
        <v>0</v>
      </c>
      <c r="BG127" s="173">
        <f t="shared" si="6"/>
        <v>0</v>
      </c>
      <c r="BH127" s="173">
        <f t="shared" si="7"/>
        <v>0</v>
      </c>
      <c r="BI127" s="173">
        <f t="shared" si="8"/>
        <v>0</v>
      </c>
      <c r="BJ127" s="13" t="s">
        <v>85</v>
      </c>
      <c r="BK127" s="173">
        <f t="shared" si="9"/>
        <v>0</v>
      </c>
      <c r="BL127" s="13" t="s">
        <v>85</v>
      </c>
      <c r="BM127" s="172" t="s">
        <v>155</v>
      </c>
    </row>
    <row r="128" spans="1:65" s="2" customFormat="1" ht="16.5" customHeight="1">
      <c r="A128" s="30"/>
      <c r="B128" s="31"/>
      <c r="C128" s="160" t="s">
        <v>156</v>
      </c>
      <c r="D128" s="160" t="s">
        <v>114</v>
      </c>
      <c r="E128" s="161" t="s">
        <v>157</v>
      </c>
      <c r="F128" s="162" t="s">
        <v>158</v>
      </c>
      <c r="G128" s="163" t="s">
        <v>117</v>
      </c>
      <c r="H128" s="164">
        <v>6</v>
      </c>
      <c r="I128" s="165"/>
      <c r="J128" s="166">
        <f t="shared" si="0"/>
        <v>0</v>
      </c>
      <c r="K128" s="162" t="s">
        <v>1</v>
      </c>
      <c r="L128" s="167"/>
      <c r="M128" s="168" t="s">
        <v>1</v>
      </c>
      <c r="N128" s="169" t="s">
        <v>42</v>
      </c>
      <c r="O128" s="67"/>
      <c r="P128" s="170">
        <f t="shared" si="1"/>
        <v>0</v>
      </c>
      <c r="Q128" s="170">
        <v>0</v>
      </c>
      <c r="R128" s="170">
        <f t="shared" si="2"/>
        <v>0</v>
      </c>
      <c r="S128" s="170">
        <v>0</v>
      </c>
      <c r="T128" s="171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2" t="s">
        <v>87</v>
      </c>
      <c r="AT128" s="172" t="s">
        <v>114</v>
      </c>
      <c r="AU128" s="172" t="s">
        <v>77</v>
      </c>
      <c r="AY128" s="13" t="s">
        <v>118</v>
      </c>
      <c r="BE128" s="173">
        <f t="shared" si="4"/>
        <v>0</v>
      </c>
      <c r="BF128" s="173">
        <f t="shared" si="5"/>
        <v>0</v>
      </c>
      <c r="BG128" s="173">
        <f t="shared" si="6"/>
        <v>0</v>
      </c>
      <c r="BH128" s="173">
        <f t="shared" si="7"/>
        <v>0</v>
      </c>
      <c r="BI128" s="173">
        <f t="shared" si="8"/>
        <v>0</v>
      </c>
      <c r="BJ128" s="13" t="s">
        <v>85</v>
      </c>
      <c r="BK128" s="173">
        <f t="shared" si="9"/>
        <v>0</v>
      </c>
      <c r="BL128" s="13" t="s">
        <v>85</v>
      </c>
      <c r="BM128" s="172" t="s">
        <v>159</v>
      </c>
    </row>
    <row r="129" spans="1:65" s="2" customFormat="1" ht="16.5" customHeight="1">
      <c r="A129" s="30"/>
      <c r="B129" s="31"/>
      <c r="C129" s="160" t="s">
        <v>8</v>
      </c>
      <c r="D129" s="160" t="s">
        <v>114</v>
      </c>
      <c r="E129" s="161" t="s">
        <v>160</v>
      </c>
      <c r="F129" s="162" t="s">
        <v>161</v>
      </c>
      <c r="G129" s="163" t="s">
        <v>117</v>
      </c>
      <c r="H129" s="164">
        <v>4</v>
      </c>
      <c r="I129" s="165"/>
      <c r="J129" s="166">
        <f t="shared" si="0"/>
        <v>0</v>
      </c>
      <c r="K129" s="162" t="s">
        <v>1</v>
      </c>
      <c r="L129" s="167"/>
      <c r="M129" s="168" t="s">
        <v>1</v>
      </c>
      <c r="N129" s="169" t="s">
        <v>42</v>
      </c>
      <c r="O129" s="67"/>
      <c r="P129" s="170">
        <f t="shared" si="1"/>
        <v>0</v>
      </c>
      <c r="Q129" s="170">
        <v>0</v>
      </c>
      <c r="R129" s="170">
        <f t="shared" si="2"/>
        <v>0</v>
      </c>
      <c r="S129" s="170">
        <v>0</v>
      </c>
      <c r="T129" s="171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2" t="s">
        <v>87</v>
      </c>
      <c r="AT129" s="172" t="s">
        <v>114</v>
      </c>
      <c r="AU129" s="172" t="s">
        <v>77</v>
      </c>
      <c r="AY129" s="13" t="s">
        <v>118</v>
      </c>
      <c r="BE129" s="173">
        <f t="shared" si="4"/>
        <v>0</v>
      </c>
      <c r="BF129" s="173">
        <f t="shared" si="5"/>
        <v>0</v>
      </c>
      <c r="BG129" s="173">
        <f t="shared" si="6"/>
        <v>0</v>
      </c>
      <c r="BH129" s="173">
        <f t="shared" si="7"/>
        <v>0</v>
      </c>
      <c r="BI129" s="173">
        <f t="shared" si="8"/>
        <v>0</v>
      </c>
      <c r="BJ129" s="13" t="s">
        <v>85</v>
      </c>
      <c r="BK129" s="173">
        <f t="shared" si="9"/>
        <v>0</v>
      </c>
      <c r="BL129" s="13" t="s">
        <v>85</v>
      </c>
      <c r="BM129" s="172" t="s">
        <v>162</v>
      </c>
    </row>
    <row r="130" spans="1:65" s="2" customFormat="1" ht="16.5" customHeight="1">
      <c r="A130" s="30"/>
      <c r="B130" s="31"/>
      <c r="C130" s="160" t="s">
        <v>163</v>
      </c>
      <c r="D130" s="160" t="s">
        <v>114</v>
      </c>
      <c r="E130" s="161" t="s">
        <v>164</v>
      </c>
      <c r="F130" s="162" t="s">
        <v>165</v>
      </c>
      <c r="G130" s="163" t="s">
        <v>117</v>
      </c>
      <c r="H130" s="164">
        <v>40</v>
      </c>
      <c r="I130" s="165"/>
      <c r="J130" s="166">
        <f t="shared" si="0"/>
        <v>0</v>
      </c>
      <c r="K130" s="162" t="s">
        <v>1</v>
      </c>
      <c r="L130" s="167"/>
      <c r="M130" s="168" t="s">
        <v>1</v>
      </c>
      <c r="N130" s="169" t="s">
        <v>42</v>
      </c>
      <c r="O130" s="67"/>
      <c r="P130" s="170">
        <f t="shared" si="1"/>
        <v>0</v>
      </c>
      <c r="Q130" s="170">
        <v>0</v>
      </c>
      <c r="R130" s="170">
        <f t="shared" si="2"/>
        <v>0</v>
      </c>
      <c r="S130" s="170">
        <v>0</v>
      </c>
      <c r="T130" s="171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2" t="s">
        <v>87</v>
      </c>
      <c r="AT130" s="172" t="s">
        <v>114</v>
      </c>
      <c r="AU130" s="172" t="s">
        <v>77</v>
      </c>
      <c r="AY130" s="13" t="s">
        <v>118</v>
      </c>
      <c r="BE130" s="173">
        <f t="shared" si="4"/>
        <v>0</v>
      </c>
      <c r="BF130" s="173">
        <f t="shared" si="5"/>
        <v>0</v>
      </c>
      <c r="BG130" s="173">
        <f t="shared" si="6"/>
        <v>0</v>
      </c>
      <c r="BH130" s="173">
        <f t="shared" si="7"/>
        <v>0</v>
      </c>
      <c r="BI130" s="173">
        <f t="shared" si="8"/>
        <v>0</v>
      </c>
      <c r="BJ130" s="13" t="s">
        <v>85</v>
      </c>
      <c r="BK130" s="173">
        <f t="shared" si="9"/>
        <v>0</v>
      </c>
      <c r="BL130" s="13" t="s">
        <v>85</v>
      </c>
      <c r="BM130" s="172" t="s">
        <v>166</v>
      </c>
    </row>
    <row r="131" spans="1:65" s="2" customFormat="1" ht="16.5" customHeight="1">
      <c r="A131" s="30"/>
      <c r="B131" s="31"/>
      <c r="C131" s="160" t="s">
        <v>167</v>
      </c>
      <c r="D131" s="160" t="s">
        <v>114</v>
      </c>
      <c r="E131" s="161" t="s">
        <v>168</v>
      </c>
      <c r="F131" s="162" t="s">
        <v>169</v>
      </c>
      <c r="G131" s="163" t="s">
        <v>117</v>
      </c>
      <c r="H131" s="164">
        <v>10</v>
      </c>
      <c r="I131" s="165"/>
      <c r="J131" s="166">
        <f t="shared" si="0"/>
        <v>0</v>
      </c>
      <c r="K131" s="162" t="s">
        <v>1</v>
      </c>
      <c r="L131" s="167"/>
      <c r="M131" s="168" t="s">
        <v>1</v>
      </c>
      <c r="N131" s="169" t="s">
        <v>42</v>
      </c>
      <c r="O131" s="67"/>
      <c r="P131" s="170">
        <f t="shared" si="1"/>
        <v>0</v>
      </c>
      <c r="Q131" s="170">
        <v>0</v>
      </c>
      <c r="R131" s="170">
        <f t="shared" si="2"/>
        <v>0</v>
      </c>
      <c r="S131" s="170">
        <v>0</v>
      </c>
      <c r="T131" s="171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2" t="s">
        <v>87</v>
      </c>
      <c r="AT131" s="172" t="s">
        <v>114</v>
      </c>
      <c r="AU131" s="172" t="s">
        <v>77</v>
      </c>
      <c r="AY131" s="13" t="s">
        <v>118</v>
      </c>
      <c r="BE131" s="173">
        <f t="shared" si="4"/>
        <v>0</v>
      </c>
      <c r="BF131" s="173">
        <f t="shared" si="5"/>
        <v>0</v>
      </c>
      <c r="BG131" s="173">
        <f t="shared" si="6"/>
        <v>0</v>
      </c>
      <c r="BH131" s="173">
        <f t="shared" si="7"/>
        <v>0</v>
      </c>
      <c r="BI131" s="173">
        <f t="shared" si="8"/>
        <v>0</v>
      </c>
      <c r="BJ131" s="13" t="s">
        <v>85</v>
      </c>
      <c r="BK131" s="173">
        <f t="shared" si="9"/>
        <v>0</v>
      </c>
      <c r="BL131" s="13" t="s">
        <v>85</v>
      </c>
      <c r="BM131" s="172" t="s">
        <v>170</v>
      </c>
    </row>
    <row r="132" spans="1:65" s="2" customFormat="1" ht="16.5" customHeight="1">
      <c r="A132" s="30"/>
      <c r="B132" s="31"/>
      <c r="C132" s="160" t="s">
        <v>171</v>
      </c>
      <c r="D132" s="160" t="s">
        <v>114</v>
      </c>
      <c r="E132" s="161" t="s">
        <v>172</v>
      </c>
      <c r="F132" s="162" t="s">
        <v>173</v>
      </c>
      <c r="G132" s="163" t="s">
        <v>117</v>
      </c>
      <c r="H132" s="164">
        <v>37</v>
      </c>
      <c r="I132" s="165"/>
      <c r="J132" s="166">
        <f t="shared" si="0"/>
        <v>0</v>
      </c>
      <c r="K132" s="162" t="s">
        <v>1</v>
      </c>
      <c r="L132" s="167"/>
      <c r="M132" s="168" t="s">
        <v>1</v>
      </c>
      <c r="N132" s="169" t="s">
        <v>42</v>
      </c>
      <c r="O132" s="67"/>
      <c r="P132" s="170">
        <f t="shared" si="1"/>
        <v>0</v>
      </c>
      <c r="Q132" s="170">
        <v>0</v>
      </c>
      <c r="R132" s="170">
        <f t="shared" si="2"/>
        <v>0</v>
      </c>
      <c r="S132" s="170">
        <v>0</v>
      </c>
      <c r="T132" s="171">
        <f t="shared" si="3"/>
        <v>0</v>
      </c>
      <c r="U132" s="30"/>
      <c r="V132" s="30"/>
      <c r="W132" s="30"/>
      <c r="X132" s="30"/>
      <c r="Y132" s="30"/>
      <c r="Z132" s="30"/>
      <c r="AA132" s="30"/>
      <c r="AB132" s="30"/>
      <c r="AC132" s="30"/>
      <c r="AD132" s="30"/>
      <c r="AE132" s="30"/>
      <c r="AR132" s="172" t="s">
        <v>87</v>
      </c>
      <c r="AT132" s="172" t="s">
        <v>114</v>
      </c>
      <c r="AU132" s="172" t="s">
        <v>77</v>
      </c>
      <c r="AY132" s="13" t="s">
        <v>118</v>
      </c>
      <c r="BE132" s="173">
        <f t="shared" si="4"/>
        <v>0</v>
      </c>
      <c r="BF132" s="173">
        <f t="shared" si="5"/>
        <v>0</v>
      </c>
      <c r="BG132" s="173">
        <f t="shared" si="6"/>
        <v>0</v>
      </c>
      <c r="BH132" s="173">
        <f t="shared" si="7"/>
        <v>0</v>
      </c>
      <c r="BI132" s="173">
        <f t="shared" si="8"/>
        <v>0</v>
      </c>
      <c r="BJ132" s="13" t="s">
        <v>85</v>
      </c>
      <c r="BK132" s="173">
        <f t="shared" si="9"/>
        <v>0</v>
      </c>
      <c r="BL132" s="13" t="s">
        <v>85</v>
      </c>
      <c r="BM132" s="172" t="s">
        <v>174</v>
      </c>
    </row>
    <row r="133" spans="1:65" s="11" customFormat="1" ht="25.9" customHeight="1">
      <c r="B133" s="174"/>
      <c r="C133" s="175"/>
      <c r="D133" s="176" t="s">
        <v>76</v>
      </c>
      <c r="E133" s="177" t="s">
        <v>175</v>
      </c>
      <c r="F133" s="177" t="s">
        <v>176</v>
      </c>
      <c r="G133" s="175"/>
      <c r="H133" s="175"/>
      <c r="I133" s="178"/>
      <c r="J133" s="179">
        <f>BK133</f>
        <v>0</v>
      </c>
      <c r="K133" s="175"/>
      <c r="L133" s="180"/>
      <c r="M133" s="181"/>
      <c r="N133" s="182"/>
      <c r="O133" s="182"/>
      <c r="P133" s="183">
        <f>SUM(P134:P142)</f>
        <v>0</v>
      </c>
      <c r="Q133" s="182"/>
      <c r="R133" s="183">
        <f>SUM(R134:R142)</f>
        <v>0</v>
      </c>
      <c r="S133" s="182"/>
      <c r="T133" s="184">
        <f>SUM(T134:T142)</f>
        <v>0</v>
      </c>
      <c r="AR133" s="185" t="s">
        <v>128</v>
      </c>
      <c r="AT133" s="186" t="s">
        <v>76</v>
      </c>
      <c r="AU133" s="186" t="s">
        <v>77</v>
      </c>
      <c r="AY133" s="185" t="s">
        <v>118</v>
      </c>
      <c r="BK133" s="187">
        <f>SUM(BK134:BK142)</f>
        <v>0</v>
      </c>
    </row>
    <row r="134" spans="1:65" s="2" customFormat="1" ht="78" customHeight="1">
      <c r="A134" s="30"/>
      <c r="B134" s="31"/>
      <c r="C134" s="188" t="s">
        <v>177</v>
      </c>
      <c r="D134" s="188" t="s">
        <v>178</v>
      </c>
      <c r="E134" s="189" t="s">
        <v>179</v>
      </c>
      <c r="F134" s="190" t="s">
        <v>180</v>
      </c>
      <c r="G134" s="191" t="s">
        <v>117</v>
      </c>
      <c r="H134" s="192">
        <v>192</v>
      </c>
      <c r="I134" s="193"/>
      <c r="J134" s="194">
        <f t="shared" ref="J134:J142" si="10">ROUND(I134*H134,2)</f>
        <v>0</v>
      </c>
      <c r="K134" s="190" t="s">
        <v>122</v>
      </c>
      <c r="L134" s="35"/>
      <c r="M134" s="195" t="s">
        <v>1</v>
      </c>
      <c r="N134" s="196" t="s">
        <v>42</v>
      </c>
      <c r="O134" s="67"/>
      <c r="P134" s="170">
        <f t="shared" ref="P134:P142" si="11">O134*H134</f>
        <v>0</v>
      </c>
      <c r="Q134" s="170">
        <v>0</v>
      </c>
      <c r="R134" s="170">
        <f t="shared" ref="R134:R142" si="12">Q134*H134</f>
        <v>0</v>
      </c>
      <c r="S134" s="170">
        <v>0</v>
      </c>
      <c r="T134" s="171">
        <f t="shared" ref="T134:T142" si="13">S134*H134</f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2" t="s">
        <v>181</v>
      </c>
      <c r="AT134" s="172" t="s">
        <v>178</v>
      </c>
      <c r="AU134" s="172" t="s">
        <v>85</v>
      </c>
      <c r="AY134" s="13" t="s">
        <v>118</v>
      </c>
      <c r="BE134" s="173">
        <f t="shared" ref="BE134:BE142" si="14">IF(N134="základní",J134,0)</f>
        <v>0</v>
      </c>
      <c r="BF134" s="173">
        <f t="shared" ref="BF134:BF142" si="15">IF(N134="snížená",J134,0)</f>
        <v>0</v>
      </c>
      <c r="BG134" s="173">
        <f t="shared" ref="BG134:BG142" si="16">IF(N134="zákl. přenesená",J134,0)</f>
        <v>0</v>
      </c>
      <c r="BH134" s="173">
        <f t="shared" ref="BH134:BH142" si="17">IF(N134="sníž. přenesená",J134,0)</f>
        <v>0</v>
      </c>
      <c r="BI134" s="173">
        <f t="shared" ref="BI134:BI142" si="18">IF(N134="nulová",J134,0)</f>
        <v>0</v>
      </c>
      <c r="BJ134" s="13" t="s">
        <v>85</v>
      </c>
      <c r="BK134" s="173">
        <f t="shared" ref="BK134:BK142" si="19">ROUND(I134*H134,2)</f>
        <v>0</v>
      </c>
      <c r="BL134" s="13" t="s">
        <v>181</v>
      </c>
      <c r="BM134" s="172" t="s">
        <v>182</v>
      </c>
    </row>
    <row r="135" spans="1:65" s="2" customFormat="1" ht="76.349999999999994" customHeight="1">
      <c r="A135" s="30"/>
      <c r="B135" s="31"/>
      <c r="C135" s="188" t="s">
        <v>183</v>
      </c>
      <c r="D135" s="188" t="s">
        <v>178</v>
      </c>
      <c r="E135" s="189" t="s">
        <v>184</v>
      </c>
      <c r="F135" s="190" t="s">
        <v>185</v>
      </c>
      <c r="G135" s="191" t="s">
        <v>117</v>
      </c>
      <c r="H135" s="192">
        <v>60</v>
      </c>
      <c r="I135" s="193"/>
      <c r="J135" s="194">
        <f t="shared" si="10"/>
        <v>0</v>
      </c>
      <c r="K135" s="190" t="s">
        <v>122</v>
      </c>
      <c r="L135" s="35"/>
      <c r="M135" s="195" t="s">
        <v>1</v>
      </c>
      <c r="N135" s="196" t="s">
        <v>42</v>
      </c>
      <c r="O135" s="67"/>
      <c r="P135" s="170">
        <f t="shared" si="11"/>
        <v>0</v>
      </c>
      <c r="Q135" s="170">
        <v>0</v>
      </c>
      <c r="R135" s="170">
        <f t="shared" si="12"/>
        <v>0</v>
      </c>
      <c r="S135" s="170">
        <v>0</v>
      </c>
      <c r="T135" s="171">
        <f t="shared" si="1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2" t="s">
        <v>181</v>
      </c>
      <c r="AT135" s="172" t="s">
        <v>178</v>
      </c>
      <c r="AU135" s="172" t="s">
        <v>85</v>
      </c>
      <c r="AY135" s="13" t="s">
        <v>118</v>
      </c>
      <c r="BE135" s="173">
        <f t="shared" si="14"/>
        <v>0</v>
      </c>
      <c r="BF135" s="173">
        <f t="shared" si="15"/>
        <v>0</v>
      </c>
      <c r="BG135" s="173">
        <f t="shared" si="16"/>
        <v>0</v>
      </c>
      <c r="BH135" s="173">
        <f t="shared" si="17"/>
        <v>0</v>
      </c>
      <c r="BI135" s="173">
        <f t="shared" si="18"/>
        <v>0</v>
      </c>
      <c r="BJ135" s="13" t="s">
        <v>85</v>
      </c>
      <c r="BK135" s="173">
        <f t="shared" si="19"/>
        <v>0</v>
      </c>
      <c r="BL135" s="13" t="s">
        <v>181</v>
      </c>
      <c r="BM135" s="172" t="s">
        <v>186</v>
      </c>
    </row>
    <row r="136" spans="1:65" s="2" customFormat="1" ht="76.349999999999994" customHeight="1">
      <c r="A136" s="30"/>
      <c r="B136" s="31"/>
      <c r="C136" s="188" t="s">
        <v>187</v>
      </c>
      <c r="D136" s="188" t="s">
        <v>178</v>
      </c>
      <c r="E136" s="189" t="s">
        <v>188</v>
      </c>
      <c r="F136" s="190" t="s">
        <v>189</v>
      </c>
      <c r="G136" s="191" t="s">
        <v>117</v>
      </c>
      <c r="H136" s="192">
        <v>6</v>
      </c>
      <c r="I136" s="193"/>
      <c r="J136" s="194">
        <f t="shared" si="10"/>
        <v>0</v>
      </c>
      <c r="K136" s="190" t="s">
        <v>122</v>
      </c>
      <c r="L136" s="35"/>
      <c r="M136" s="195" t="s">
        <v>1</v>
      </c>
      <c r="N136" s="196" t="s">
        <v>42</v>
      </c>
      <c r="O136" s="67"/>
      <c r="P136" s="170">
        <f t="shared" si="11"/>
        <v>0</v>
      </c>
      <c r="Q136" s="170">
        <v>0</v>
      </c>
      <c r="R136" s="170">
        <f t="shared" si="12"/>
        <v>0</v>
      </c>
      <c r="S136" s="170">
        <v>0</v>
      </c>
      <c r="T136" s="171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2" t="s">
        <v>181</v>
      </c>
      <c r="AT136" s="172" t="s">
        <v>178</v>
      </c>
      <c r="AU136" s="172" t="s">
        <v>85</v>
      </c>
      <c r="AY136" s="13" t="s">
        <v>118</v>
      </c>
      <c r="BE136" s="173">
        <f t="shared" si="14"/>
        <v>0</v>
      </c>
      <c r="BF136" s="173">
        <f t="shared" si="15"/>
        <v>0</v>
      </c>
      <c r="BG136" s="173">
        <f t="shared" si="16"/>
        <v>0</v>
      </c>
      <c r="BH136" s="173">
        <f t="shared" si="17"/>
        <v>0</v>
      </c>
      <c r="BI136" s="173">
        <f t="shared" si="18"/>
        <v>0</v>
      </c>
      <c r="BJ136" s="13" t="s">
        <v>85</v>
      </c>
      <c r="BK136" s="173">
        <f t="shared" si="19"/>
        <v>0</v>
      </c>
      <c r="BL136" s="13" t="s">
        <v>181</v>
      </c>
      <c r="BM136" s="172" t="s">
        <v>190</v>
      </c>
    </row>
    <row r="137" spans="1:65" s="2" customFormat="1" ht="33" customHeight="1">
      <c r="A137" s="30"/>
      <c r="B137" s="31"/>
      <c r="C137" s="188" t="s">
        <v>191</v>
      </c>
      <c r="D137" s="188" t="s">
        <v>178</v>
      </c>
      <c r="E137" s="189" t="s">
        <v>192</v>
      </c>
      <c r="F137" s="190" t="s">
        <v>193</v>
      </c>
      <c r="G137" s="191" t="s">
        <v>117</v>
      </c>
      <c r="H137" s="192">
        <v>296</v>
      </c>
      <c r="I137" s="193"/>
      <c r="J137" s="194">
        <f t="shared" si="10"/>
        <v>0</v>
      </c>
      <c r="K137" s="190" t="s">
        <v>122</v>
      </c>
      <c r="L137" s="35"/>
      <c r="M137" s="195" t="s">
        <v>1</v>
      </c>
      <c r="N137" s="196" t="s">
        <v>42</v>
      </c>
      <c r="O137" s="67"/>
      <c r="P137" s="170">
        <f t="shared" si="11"/>
        <v>0</v>
      </c>
      <c r="Q137" s="170">
        <v>0</v>
      </c>
      <c r="R137" s="170">
        <f t="shared" si="12"/>
        <v>0</v>
      </c>
      <c r="S137" s="170">
        <v>0</v>
      </c>
      <c r="T137" s="171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2" t="s">
        <v>85</v>
      </c>
      <c r="AT137" s="172" t="s">
        <v>178</v>
      </c>
      <c r="AU137" s="172" t="s">
        <v>85</v>
      </c>
      <c r="AY137" s="13" t="s">
        <v>118</v>
      </c>
      <c r="BE137" s="173">
        <f t="shared" si="14"/>
        <v>0</v>
      </c>
      <c r="BF137" s="173">
        <f t="shared" si="15"/>
        <v>0</v>
      </c>
      <c r="BG137" s="173">
        <f t="shared" si="16"/>
        <v>0</v>
      </c>
      <c r="BH137" s="173">
        <f t="shared" si="17"/>
        <v>0</v>
      </c>
      <c r="BI137" s="173">
        <f t="shared" si="18"/>
        <v>0</v>
      </c>
      <c r="BJ137" s="13" t="s">
        <v>85</v>
      </c>
      <c r="BK137" s="173">
        <f t="shared" si="19"/>
        <v>0</v>
      </c>
      <c r="BL137" s="13" t="s">
        <v>85</v>
      </c>
      <c r="BM137" s="172" t="s">
        <v>194</v>
      </c>
    </row>
    <row r="138" spans="1:65" s="2" customFormat="1" ht="24.2" customHeight="1">
      <c r="A138" s="30"/>
      <c r="B138" s="31"/>
      <c r="C138" s="188" t="s">
        <v>195</v>
      </c>
      <c r="D138" s="188" t="s">
        <v>178</v>
      </c>
      <c r="E138" s="189" t="s">
        <v>196</v>
      </c>
      <c r="F138" s="190" t="s">
        <v>197</v>
      </c>
      <c r="G138" s="191" t="s">
        <v>117</v>
      </c>
      <c r="H138" s="192">
        <v>192</v>
      </c>
      <c r="I138" s="193"/>
      <c r="J138" s="194">
        <f t="shared" si="10"/>
        <v>0</v>
      </c>
      <c r="K138" s="190" t="s">
        <v>122</v>
      </c>
      <c r="L138" s="35"/>
      <c r="M138" s="195" t="s">
        <v>1</v>
      </c>
      <c r="N138" s="196" t="s">
        <v>42</v>
      </c>
      <c r="O138" s="67"/>
      <c r="P138" s="170">
        <f t="shared" si="11"/>
        <v>0</v>
      </c>
      <c r="Q138" s="170">
        <v>0</v>
      </c>
      <c r="R138" s="170">
        <f t="shared" si="12"/>
        <v>0</v>
      </c>
      <c r="S138" s="170">
        <v>0</v>
      </c>
      <c r="T138" s="171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2" t="s">
        <v>181</v>
      </c>
      <c r="AT138" s="172" t="s">
        <v>178</v>
      </c>
      <c r="AU138" s="172" t="s">
        <v>85</v>
      </c>
      <c r="AY138" s="13" t="s">
        <v>118</v>
      </c>
      <c r="BE138" s="173">
        <f t="shared" si="14"/>
        <v>0</v>
      </c>
      <c r="BF138" s="173">
        <f t="shared" si="15"/>
        <v>0</v>
      </c>
      <c r="BG138" s="173">
        <f t="shared" si="16"/>
        <v>0</v>
      </c>
      <c r="BH138" s="173">
        <f t="shared" si="17"/>
        <v>0</v>
      </c>
      <c r="BI138" s="173">
        <f t="shared" si="18"/>
        <v>0</v>
      </c>
      <c r="BJ138" s="13" t="s">
        <v>85</v>
      </c>
      <c r="BK138" s="173">
        <f t="shared" si="19"/>
        <v>0</v>
      </c>
      <c r="BL138" s="13" t="s">
        <v>181</v>
      </c>
      <c r="BM138" s="172" t="s">
        <v>198</v>
      </c>
    </row>
    <row r="139" spans="1:65" s="2" customFormat="1" ht="24.2" customHeight="1">
      <c r="A139" s="30"/>
      <c r="B139" s="31"/>
      <c r="C139" s="188" t="s">
        <v>7</v>
      </c>
      <c r="D139" s="188" t="s">
        <v>178</v>
      </c>
      <c r="E139" s="189" t="s">
        <v>199</v>
      </c>
      <c r="F139" s="190" t="s">
        <v>200</v>
      </c>
      <c r="G139" s="191" t="s">
        <v>117</v>
      </c>
      <c r="H139" s="192">
        <v>66</v>
      </c>
      <c r="I139" s="193"/>
      <c r="J139" s="194">
        <f t="shared" si="10"/>
        <v>0</v>
      </c>
      <c r="K139" s="190" t="s">
        <v>122</v>
      </c>
      <c r="L139" s="35"/>
      <c r="M139" s="195" t="s">
        <v>1</v>
      </c>
      <c r="N139" s="196" t="s">
        <v>42</v>
      </c>
      <c r="O139" s="67"/>
      <c r="P139" s="170">
        <f t="shared" si="11"/>
        <v>0</v>
      </c>
      <c r="Q139" s="170">
        <v>0</v>
      </c>
      <c r="R139" s="170">
        <f t="shared" si="12"/>
        <v>0</v>
      </c>
      <c r="S139" s="170">
        <v>0</v>
      </c>
      <c r="T139" s="171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2" t="s">
        <v>181</v>
      </c>
      <c r="AT139" s="172" t="s">
        <v>178</v>
      </c>
      <c r="AU139" s="172" t="s">
        <v>85</v>
      </c>
      <c r="AY139" s="13" t="s">
        <v>118</v>
      </c>
      <c r="BE139" s="173">
        <f t="shared" si="14"/>
        <v>0</v>
      </c>
      <c r="BF139" s="173">
        <f t="shared" si="15"/>
        <v>0</v>
      </c>
      <c r="BG139" s="173">
        <f t="shared" si="16"/>
        <v>0</v>
      </c>
      <c r="BH139" s="173">
        <f t="shared" si="17"/>
        <v>0</v>
      </c>
      <c r="BI139" s="173">
        <f t="shared" si="18"/>
        <v>0</v>
      </c>
      <c r="BJ139" s="13" t="s">
        <v>85</v>
      </c>
      <c r="BK139" s="173">
        <f t="shared" si="19"/>
        <v>0</v>
      </c>
      <c r="BL139" s="13" t="s">
        <v>181</v>
      </c>
      <c r="BM139" s="172" t="s">
        <v>201</v>
      </c>
    </row>
    <row r="140" spans="1:65" s="2" customFormat="1" ht="128.65" customHeight="1">
      <c r="A140" s="30"/>
      <c r="B140" s="31"/>
      <c r="C140" s="188" t="s">
        <v>202</v>
      </c>
      <c r="D140" s="188" t="s">
        <v>178</v>
      </c>
      <c r="E140" s="189" t="s">
        <v>203</v>
      </c>
      <c r="F140" s="190" t="s">
        <v>204</v>
      </c>
      <c r="G140" s="191" t="s">
        <v>117</v>
      </c>
      <c r="H140" s="192">
        <v>8</v>
      </c>
      <c r="I140" s="193"/>
      <c r="J140" s="194">
        <f t="shared" si="10"/>
        <v>0</v>
      </c>
      <c r="K140" s="190" t="s">
        <v>122</v>
      </c>
      <c r="L140" s="35"/>
      <c r="M140" s="195" t="s">
        <v>1</v>
      </c>
      <c r="N140" s="196" t="s">
        <v>42</v>
      </c>
      <c r="O140" s="67"/>
      <c r="P140" s="170">
        <f t="shared" si="11"/>
        <v>0</v>
      </c>
      <c r="Q140" s="170">
        <v>0</v>
      </c>
      <c r="R140" s="170">
        <f t="shared" si="12"/>
        <v>0</v>
      </c>
      <c r="S140" s="170">
        <v>0</v>
      </c>
      <c r="T140" s="171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2" t="s">
        <v>181</v>
      </c>
      <c r="AT140" s="172" t="s">
        <v>178</v>
      </c>
      <c r="AU140" s="172" t="s">
        <v>85</v>
      </c>
      <c r="AY140" s="13" t="s">
        <v>118</v>
      </c>
      <c r="BE140" s="173">
        <f t="shared" si="14"/>
        <v>0</v>
      </c>
      <c r="BF140" s="173">
        <f t="shared" si="15"/>
        <v>0</v>
      </c>
      <c r="BG140" s="173">
        <f t="shared" si="16"/>
        <v>0</v>
      </c>
      <c r="BH140" s="173">
        <f t="shared" si="17"/>
        <v>0</v>
      </c>
      <c r="BI140" s="173">
        <f t="shared" si="18"/>
        <v>0</v>
      </c>
      <c r="BJ140" s="13" t="s">
        <v>85</v>
      </c>
      <c r="BK140" s="173">
        <f t="shared" si="19"/>
        <v>0</v>
      </c>
      <c r="BL140" s="13" t="s">
        <v>181</v>
      </c>
      <c r="BM140" s="172" t="s">
        <v>205</v>
      </c>
    </row>
    <row r="141" spans="1:65" s="2" customFormat="1" ht="128.65" customHeight="1">
      <c r="A141" s="30"/>
      <c r="B141" s="31"/>
      <c r="C141" s="188" t="s">
        <v>206</v>
      </c>
      <c r="D141" s="188" t="s">
        <v>178</v>
      </c>
      <c r="E141" s="189" t="s">
        <v>207</v>
      </c>
      <c r="F141" s="190" t="s">
        <v>208</v>
      </c>
      <c r="G141" s="191" t="s">
        <v>117</v>
      </c>
      <c r="H141" s="192">
        <v>21</v>
      </c>
      <c r="I141" s="193"/>
      <c r="J141" s="194">
        <f t="shared" si="10"/>
        <v>0</v>
      </c>
      <c r="K141" s="190" t="s">
        <v>122</v>
      </c>
      <c r="L141" s="35"/>
      <c r="M141" s="195" t="s">
        <v>1</v>
      </c>
      <c r="N141" s="196" t="s">
        <v>42</v>
      </c>
      <c r="O141" s="67"/>
      <c r="P141" s="170">
        <f t="shared" si="11"/>
        <v>0</v>
      </c>
      <c r="Q141" s="170">
        <v>0</v>
      </c>
      <c r="R141" s="170">
        <f t="shared" si="12"/>
        <v>0</v>
      </c>
      <c r="S141" s="170">
        <v>0</v>
      </c>
      <c r="T141" s="171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2" t="s">
        <v>181</v>
      </c>
      <c r="AT141" s="172" t="s">
        <v>178</v>
      </c>
      <c r="AU141" s="172" t="s">
        <v>85</v>
      </c>
      <c r="AY141" s="13" t="s">
        <v>118</v>
      </c>
      <c r="BE141" s="173">
        <f t="shared" si="14"/>
        <v>0</v>
      </c>
      <c r="BF141" s="173">
        <f t="shared" si="15"/>
        <v>0</v>
      </c>
      <c r="BG141" s="173">
        <f t="shared" si="16"/>
        <v>0</v>
      </c>
      <c r="BH141" s="173">
        <f t="shared" si="17"/>
        <v>0</v>
      </c>
      <c r="BI141" s="173">
        <f t="shared" si="18"/>
        <v>0</v>
      </c>
      <c r="BJ141" s="13" t="s">
        <v>85</v>
      </c>
      <c r="BK141" s="173">
        <f t="shared" si="19"/>
        <v>0</v>
      </c>
      <c r="BL141" s="13" t="s">
        <v>181</v>
      </c>
      <c r="BM141" s="172" t="s">
        <v>209</v>
      </c>
    </row>
    <row r="142" spans="1:65" s="2" customFormat="1" ht="16.5" customHeight="1">
      <c r="A142" s="30"/>
      <c r="B142" s="31"/>
      <c r="C142" s="188" t="s">
        <v>210</v>
      </c>
      <c r="D142" s="188" t="s">
        <v>178</v>
      </c>
      <c r="E142" s="189" t="s">
        <v>211</v>
      </c>
      <c r="F142" s="190" t="s">
        <v>212</v>
      </c>
      <c r="G142" s="191" t="s">
        <v>117</v>
      </c>
      <c r="H142" s="192">
        <v>50</v>
      </c>
      <c r="I142" s="193"/>
      <c r="J142" s="194">
        <f t="shared" si="10"/>
        <v>0</v>
      </c>
      <c r="K142" s="190" t="s">
        <v>122</v>
      </c>
      <c r="L142" s="35"/>
      <c r="M142" s="197" t="s">
        <v>1</v>
      </c>
      <c r="N142" s="198" t="s">
        <v>42</v>
      </c>
      <c r="O142" s="199"/>
      <c r="P142" s="200">
        <f t="shared" si="11"/>
        <v>0</v>
      </c>
      <c r="Q142" s="200">
        <v>0</v>
      </c>
      <c r="R142" s="200">
        <f t="shared" si="12"/>
        <v>0</v>
      </c>
      <c r="S142" s="200">
        <v>0</v>
      </c>
      <c r="T142" s="201">
        <f t="shared" si="13"/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72" t="s">
        <v>181</v>
      </c>
      <c r="AT142" s="172" t="s">
        <v>178</v>
      </c>
      <c r="AU142" s="172" t="s">
        <v>85</v>
      </c>
      <c r="AY142" s="13" t="s">
        <v>118</v>
      </c>
      <c r="BE142" s="173">
        <f t="shared" si="14"/>
        <v>0</v>
      </c>
      <c r="BF142" s="173">
        <f t="shared" si="15"/>
        <v>0</v>
      </c>
      <c r="BG142" s="173">
        <f t="shared" si="16"/>
        <v>0</v>
      </c>
      <c r="BH142" s="173">
        <f t="shared" si="17"/>
        <v>0</v>
      </c>
      <c r="BI142" s="173">
        <f t="shared" si="18"/>
        <v>0</v>
      </c>
      <c r="BJ142" s="13" t="s">
        <v>85</v>
      </c>
      <c r="BK142" s="173">
        <f t="shared" si="19"/>
        <v>0</v>
      </c>
      <c r="BL142" s="13" t="s">
        <v>181</v>
      </c>
      <c r="BM142" s="172" t="s">
        <v>213</v>
      </c>
    </row>
    <row r="143" spans="1:65" s="2" customFormat="1" ht="6.95" customHeight="1">
      <c r="A143" s="30"/>
      <c r="B143" s="50"/>
      <c r="C143" s="51"/>
      <c r="D143" s="51"/>
      <c r="E143" s="51"/>
      <c r="F143" s="51"/>
      <c r="G143" s="51"/>
      <c r="H143" s="51"/>
      <c r="I143" s="51"/>
      <c r="J143" s="51"/>
      <c r="K143" s="51"/>
      <c r="L143" s="35"/>
      <c r="M143" s="30"/>
      <c r="O143" s="30"/>
      <c r="P143" s="30"/>
      <c r="Q143" s="30"/>
      <c r="R143" s="30"/>
      <c r="S143" s="30"/>
      <c r="T143" s="30"/>
      <c r="U143" s="30"/>
      <c r="V143" s="30"/>
      <c r="W143" s="30"/>
      <c r="X143" s="30"/>
      <c r="Y143" s="30"/>
      <c r="Z143" s="30"/>
      <c r="AA143" s="30"/>
      <c r="AB143" s="30"/>
      <c r="AC143" s="30"/>
      <c r="AD143" s="30"/>
      <c r="AE143" s="30"/>
    </row>
  </sheetData>
  <sheetProtection algorithmName="SHA-512" hashValue="l2X895eDjQHnzdG2AHCaXtTwglo7sbESN2QkgRivWQN5iMdRcBaU3pTQutQNbTFdQQAmFYaNBxsthoxgNNQZfA==" saltValue="2iBX2QTk56aBfPwWsKfcM3TdaXxVjYcvO784e0qW12kKr1+//CHKZ1Mdh4JTX96CCAIBIZV3LVkUPcD4gJAe4w==" spinCount="100000" sheet="1" objects="1" scenarios="1" formatColumns="0" formatRows="0" autoFilter="0"/>
  <autoFilter ref="C116:K14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42"/>
      <c r="M2" s="242"/>
      <c r="N2" s="242"/>
      <c r="O2" s="242"/>
      <c r="P2" s="242"/>
      <c r="Q2" s="242"/>
      <c r="R2" s="242"/>
      <c r="S2" s="242"/>
      <c r="T2" s="242"/>
      <c r="U2" s="242"/>
      <c r="V2" s="242"/>
      <c r="AT2" s="13" t="s">
        <v>90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16"/>
      <c r="AT3" s="13" t="s">
        <v>87</v>
      </c>
    </row>
    <row r="4" spans="1:46" s="1" customFormat="1" ht="24.95" customHeight="1">
      <c r="B4" s="16"/>
      <c r="D4" s="106" t="s">
        <v>91</v>
      </c>
      <c r="L4" s="16"/>
      <c r="M4" s="107" t="s">
        <v>10</v>
      </c>
      <c r="AT4" s="13" t="s">
        <v>4</v>
      </c>
    </row>
    <row r="5" spans="1:46" s="1" customFormat="1" ht="6.95" customHeight="1">
      <c r="B5" s="16"/>
      <c r="L5" s="16"/>
    </row>
    <row r="6" spans="1:46" s="1" customFormat="1" ht="12" customHeight="1">
      <c r="B6" s="16"/>
      <c r="D6" s="108" t="s">
        <v>16</v>
      </c>
      <c r="L6" s="16"/>
    </row>
    <row r="7" spans="1:46" s="1" customFormat="1" ht="26.25" customHeight="1">
      <c r="B7" s="16"/>
      <c r="E7" s="243" t="str">
        <f>'Rekapitulace stavby'!K6</f>
        <v>Oprava zabezpečovacího zařízení v úseku Štěpánov - Hoštejn na trati Přerov - Č. Třebová</v>
      </c>
      <c r="F7" s="244"/>
      <c r="G7" s="244"/>
      <c r="H7" s="244"/>
      <c r="L7" s="16"/>
    </row>
    <row r="8" spans="1:46" s="2" customFormat="1" ht="12" customHeight="1">
      <c r="A8" s="30"/>
      <c r="B8" s="35"/>
      <c r="C8" s="30"/>
      <c r="D8" s="108" t="s">
        <v>92</v>
      </c>
      <c r="E8" s="30"/>
      <c r="F8" s="30"/>
      <c r="G8" s="30"/>
      <c r="H8" s="30"/>
      <c r="I8" s="30"/>
      <c r="J8" s="30"/>
      <c r="K8" s="30"/>
      <c r="L8" s="47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46" s="2" customFormat="1" ht="16.5" customHeight="1">
      <c r="A9" s="30"/>
      <c r="B9" s="35"/>
      <c r="C9" s="30"/>
      <c r="D9" s="30"/>
      <c r="E9" s="245" t="s">
        <v>214</v>
      </c>
      <c r="F9" s="246"/>
      <c r="G9" s="246"/>
      <c r="H9" s="246"/>
      <c r="I9" s="30"/>
      <c r="J9" s="30"/>
      <c r="K9" s="30"/>
      <c r="L9" s="47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46" s="2" customFormat="1" ht="11.25">
      <c r="A10" s="30"/>
      <c r="B10" s="35"/>
      <c r="C10" s="30"/>
      <c r="D10" s="30"/>
      <c r="E10" s="30"/>
      <c r="F10" s="30"/>
      <c r="G10" s="30"/>
      <c r="H10" s="30"/>
      <c r="I10" s="30"/>
      <c r="J10" s="30"/>
      <c r="K10" s="30"/>
      <c r="L10" s="47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46" s="2" customFormat="1" ht="12" customHeight="1">
      <c r="A11" s="30"/>
      <c r="B11" s="35"/>
      <c r="C11" s="30"/>
      <c r="D11" s="108" t="s">
        <v>18</v>
      </c>
      <c r="E11" s="30"/>
      <c r="F11" s="109" t="s">
        <v>1</v>
      </c>
      <c r="G11" s="30"/>
      <c r="H11" s="30"/>
      <c r="I11" s="108" t="s">
        <v>19</v>
      </c>
      <c r="J11" s="109" t="s">
        <v>1</v>
      </c>
      <c r="K11" s="30"/>
      <c r="L11" s="47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46" s="2" customFormat="1" ht="12" customHeight="1">
      <c r="A12" s="30"/>
      <c r="B12" s="35"/>
      <c r="C12" s="30"/>
      <c r="D12" s="108" t="s">
        <v>20</v>
      </c>
      <c r="E12" s="30"/>
      <c r="F12" s="109" t="s">
        <v>21</v>
      </c>
      <c r="G12" s="30"/>
      <c r="H12" s="30"/>
      <c r="I12" s="108" t="s">
        <v>22</v>
      </c>
      <c r="J12" s="110" t="str">
        <f>'Rekapitulace stavby'!AN8</f>
        <v>5. 6. 2024</v>
      </c>
      <c r="K12" s="30"/>
      <c r="L12" s="47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46" s="2" customFormat="1" ht="10.9" customHeight="1">
      <c r="A13" s="30"/>
      <c r="B13" s="35"/>
      <c r="C13" s="30"/>
      <c r="D13" s="30"/>
      <c r="E13" s="30"/>
      <c r="F13" s="30"/>
      <c r="G13" s="30"/>
      <c r="H13" s="30"/>
      <c r="I13" s="30"/>
      <c r="J13" s="30"/>
      <c r="K13" s="30"/>
      <c r="L13" s="47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46" s="2" customFormat="1" ht="12" customHeight="1">
      <c r="A14" s="30"/>
      <c r="B14" s="35"/>
      <c r="C14" s="30"/>
      <c r="D14" s="108" t="s">
        <v>24</v>
      </c>
      <c r="E14" s="30"/>
      <c r="F14" s="30"/>
      <c r="G14" s="30"/>
      <c r="H14" s="30"/>
      <c r="I14" s="108" t="s">
        <v>25</v>
      </c>
      <c r="J14" s="109" t="s">
        <v>26</v>
      </c>
      <c r="K14" s="30"/>
      <c r="L14" s="47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46" s="2" customFormat="1" ht="18" customHeight="1">
      <c r="A15" s="30"/>
      <c r="B15" s="35"/>
      <c r="C15" s="30"/>
      <c r="D15" s="30"/>
      <c r="E15" s="109" t="s">
        <v>27</v>
      </c>
      <c r="F15" s="30"/>
      <c r="G15" s="30"/>
      <c r="H15" s="30"/>
      <c r="I15" s="108" t="s">
        <v>28</v>
      </c>
      <c r="J15" s="109" t="s">
        <v>29</v>
      </c>
      <c r="K15" s="30"/>
      <c r="L15" s="47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46" s="2" customFormat="1" ht="6.95" customHeight="1">
      <c r="A16" s="30"/>
      <c r="B16" s="35"/>
      <c r="C16" s="30"/>
      <c r="D16" s="30"/>
      <c r="E16" s="30"/>
      <c r="F16" s="30"/>
      <c r="G16" s="30"/>
      <c r="H16" s="30"/>
      <c r="I16" s="30"/>
      <c r="J16" s="30"/>
      <c r="K16" s="30"/>
      <c r="L16" s="47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12" customHeight="1">
      <c r="A17" s="30"/>
      <c r="B17" s="35"/>
      <c r="C17" s="30"/>
      <c r="D17" s="108" t="s">
        <v>30</v>
      </c>
      <c r="E17" s="30"/>
      <c r="F17" s="30"/>
      <c r="G17" s="30"/>
      <c r="H17" s="30"/>
      <c r="I17" s="108" t="s">
        <v>25</v>
      </c>
      <c r="J17" s="26" t="str">
        <f>'Rekapitulace stavby'!AN13</f>
        <v>Vyplň údaj</v>
      </c>
      <c r="K17" s="30"/>
      <c r="L17" s="47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8" customHeight="1">
      <c r="A18" s="30"/>
      <c r="B18" s="35"/>
      <c r="C18" s="30"/>
      <c r="D18" s="30"/>
      <c r="E18" s="247" t="str">
        <f>'Rekapitulace stavby'!E14</f>
        <v>Vyplň údaj</v>
      </c>
      <c r="F18" s="248"/>
      <c r="G18" s="248"/>
      <c r="H18" s="248"/>
      <c r="I18" s="108" t="s">
        <v>28</v>
      </c>
      <c r="J18" s="26" t="str">
        <f>'Rekapitulace stavby'!AN14</f>
        <v>Vyplň údaj</v>
      </c>
      <c r="K18" s="30"/>
      <c r="L18" s="47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6.95" customHeight="1">
      <c r="A19" s="30"/>
      <c r="B19" s="35"/>
      <c r="C19" s="30"/>
      <c r="D19" s="30"/>
      <c r="E19" s="30"/>
      <c r="F19" s="30"/>
      <c r="G19" s="30"/>
      <c r="H19" s="30"/>
      <c r="I19" s="30"/>
      <c r="J19" s="30"/>
      <c r="K19" s="30"/>
      <c r="L19" s="47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12" customHeight="1">
      <c r="A20" s="30"/>
      <c r="B20" s="35"/>
      <c r="C20" s="30"/>
      <c r="D20" s="108" t="s">
        <v>32</v>
      </c>
      <c r="E20" s="30"/>
      <c r="F20" s="30"/>
      <c r="G20" s="30"/>
      <c r="H20" s="30"/>
      <c r="I20" s="108" t="s">
        <v>25</v>
      </c>
      <c r="J20" s="109" t="str">
        <f>IF('Rekapitulace stavby'!AN16="","",'Rekapitulace stavby'!AN16)</f>
        <v/>
      </c>
      <c r="K20" s="30"/>
      <c r="L20" s="47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8" customHeight="1">
      <c r="A21" s="30"/>
      <c r="B21" s="35"/>
      <c r="C21" s="30"/>
      <c r="D21" s="30"/>
      <c r="E21" s="109" t="str">
        <f>IF('Rekapitulace stavby'!E17="","",'Rekapitulace stavby'!E17)</f>
        <v xml:space="preserve"> </v>
      </c>
      <c r="F21" s="30"/>
      <c r="G21" s="30"/>
      <c r="H21" s="30"/>
      <c r="I21" s="108" t="s">
        <v>28</v>
      </c>
      <c r="J21" s="109" t="str">
        <f>IF('Rekapitulace stavby'!AN17="","",'Rekapitulace stavby'!AN17)</f>
        <v/>
      </c>
      <c r="K21" s="30"/>
      <c r="L21" s="47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6.95" customHeight="1">
      <c r="A22" s="30"/>
      <c r="B22" s="35"/>
      <c r="C22" s="30"/>
      <c r="D22" s="30"/>
      <c r="E22" s="30"/>
      <c r="F22" s="30"/>
      <c r="G22" s="30"/>
      <c r="H22" s="30"/>
      <c r="I22" s="30"/>
      <c r="J22" s="30"/>
      <c r="K22" s="30"/>
      <c r="L22" s="47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12" customHeight="1">
      <c r="A23" s="30"/>
      <c r="B23" s="35"/>
      <c r="C23" s="30"/>
      <c r="D23" s="108" t="s">
        <v>35</v>
      </c>
      <c r="E23" s="30"/>
      <c r="F23" s="30"/>
      <c r="G23" s="30"/>
      <c r="H23" s="30"/>
      <c r="I23" s="108" t="s">
        <v>25</v>
      </c>
      <c r="J23" s="109" t="s">
        <v>1</v>
      </c>
      <c r="K23" s="30"/>
      <c r="L23" s="47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8" customHeight="1">
      <c r="A24" s="30"/>
      <c r="B24" s="35"/>
      <c r="C24" s="30"/>
      <c r="D24" s="30"/>
      <c r="E24" s="109" t="s">
        <v>94</v>
      </c>
      <c r="F24" s="30"/>
      <c r="G24" s="30"/>
      <c r="H24" s="30"/>
      <c r="I24" s="108" t="s">
        <v>28</v>
      </c>
      <c r="J24" s="109" t="s">
        <v>1</v>
      </c>
      <c r="K24" s="30"/>
      <c r="L24" s="47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2" customFormat="1" ht="6.95" customHeight="1">
      <c r="A25" s="30"/>
      <c r="B25" s="35"/>
      <c r="C25" s="30"/>
      <c r="D25" s="30"/>
      <c r="E25" s="30"/>
      <c r="F25" s="30"/>
      <c r="G25" s="30"/>
      <c r="H25" s="30"/>
      <c r="I25" s="30"/>
      <c r="J25" s="30"/>
      <c r="K25" s="30"/>
      <c r="L25" s="47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s="2" customFormat="1" ht="12" customHeight="1">
      <c r="A26" s="30"/>
      <c r="B26" s="35"/>
      <c r="C26" s="30"/>
      <c r="D26" s="108" t="s">
        <v>36</v>
      </c>
      <c r="E26" s="30"/>
      <c r="F26" s="30"/>
      <c r="G26" s="30"/>
      <c r="H26" s="30"/>
      <c r="I26" s="30"/>
      <c r="J26" s="30"/>
      <c r="K26" s="30"/>
      <c r="L26" s="47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8" customFormat="1" ht="16.5" customHeight="1">
      <c r="A27" s="111"/>
      <c r="B27" s="112"/>
      <c r="C27" s="111"/>
      <c r="D27" s="111"/>
      <c r="E27" s="249" t="s">
        <v>1</v>
      </c>
      <c r="F27" s="249"/>
      <c r="G27" s="249"/>
      <c r="H27" s="249"/>
      <c r="I27" s="111"/>
      <c r="J27" s="111"/>
      <c r="K27" s="111"/>
      <c r="L27" s="113"/>
      <c r="S27" s="111"/>
      <c r="T27" s="111"/>
      <c r="U27" s="111"/>
      <c r="V27" s="111"/>
      <c r="W27" s="111"/>
      <c r="X27" s="111"/>
      <c r="Y27" s="111"/>
      <c r="Z27" s="111"/>
      <c r="AA27" s="111"/>
      <c r="AB27" s="111"/>
      <c r="AC27" s="111"/>
      <c r="AD27" s="111"/>
      <c r="AE27" s="111"/>
    </row>
    <row r="28" spans="1:31" s="2" customFormat="1" ht="6.95" customHeight="1">
      <c r="A28" s="30"/>
      <c r="B28" s="35"/>
      <c r="C28" s="30"/>
      <c r="D28" s="30"/>
      <c r="E28" s="30"/>
      <c r="F28" s="30"/>
      <c r="G28" s="30"/>
      <c r="H28" s="30"/>
      <c r="I28" s="30"/>
      <c r="J28" s="30"/>
      <c r="K28" s="30"/>
      <c r="L28" s="47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5"/>
      <c r="C29" s="30"/>
      <c r="D29" s="114"/>
      <c r="E29" s="114"/>
      <c r="F29" s="114"/>
      <c r="G29" s="114"/>
      <c r="H29" s="114"/>
      <c r="I29" s="114"/>
      <c r="J29" s="114"/>
      <c r="K29" s="114"/>
      <c r="L29" s="47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25.35" customHeight="1">
      <c r="A30" s="30"/>
      <c r="B30" s="35"/>
      <c r="C30" s="30"/>
      <c r="D30" s="115" t="s">
        <v>37</v>
      </c>
      <c r="E30" s="30"/>
      <c r="F30" s="30"/>
      <c r="G30" s="30"/>
      <c r="H30" s="30"/>
      <c r="I30" s="30"/>
      <c r="J30" s="116">
        <f>ROUND(J117, 2)</f>
        <v>0</v>
      </c>
      <c r="K30" s="30"/>
      <c r="L30" s="47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6.95" customHeight="1">
      <c r="A31" s="30"/>
      <c r="B31" s="35"/>
      <c r="C31" s="30"/>
      <c r="D31" s="114"/>
      <c r="E31" s="114"/>
      <c r="F31" s="114"/>
      <c r="G31" s="114"/>
      <c r="H31" s="114"/>
      <c r="I31" s="114"/>
      <c r="J31" s="114"/>
      <c r="K31" s="114"/>
      <c r="L31" s="47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5"/>
      <c r="C32" s="30"/>
      <c r="D32" s="30"/>
      <c r="E32" s="30"/>
      <c r="F32" s="117" t="s">
        <v>39</v>
      </c>
      <c r="G32" s="30"/>
      <c r="H32" s="30"/>
      <c r="I32" s="117" t="s">
        <v>38</v>
      </c>
      <c r="J32" s="117" t="s">
        <v>40</v>
      </c>
      <c r="K32" s="30"/>
      <c r="L32" s="47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customHeight="1">
      <c r="A33" s="30"/>
      <c r="B33" s="35"/>
      <c r="C33" s="30"/>
      <c r="D33" s="118" t="s">
        <v>41</v>
      </c>
      <c r="E33" s="108" t="s">
        <v>42</v>
      </c>
      <c r="F33" s="119">
        <f>ROUND((SUM(BE117:BE141)),  2)</f>
        <v>0</v>
      </c>
      <c r="G33" s="30"/>
      <c r="H33" s="30"/>
      <c r="I33" s="120">
        <v>0.21</v>
      </c>
      <c r="J33" s="119">
        <f>ROUND(((SUM(BE117:BE141))*I33),  2)</f>
        <v>0</v>
      </c>
      <c r="K33" s="30"/>
      <c r="L33" s="47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customHeight="1">
      <c r="A34" s="30"/>
      <c r="B34" s="35"/>
      <c r="C34" s="30"/>
      <c r="D34" s="30"/>
      <c r="E34" s="108" t="s">
        <v>43</v>
      </c>
      <c r="F34" s="119">
        <f>ROUND((SUM(BF117:BF141)),  2)</f>
        <v>0</v>
      </c>
      <c r="G34" s="30"/>
      <c r="H34" s="30"/>
      <c r="I34" s="120">
        <v>0.12</v>
      </c>
      <c r="J34" s="119">
        <f>ROUND(((SUM(BF117:BF141))*I34),  2)</f>
        <v>0</v>
      </c>
      <c r="K34" s="30"/>
      <c r="L34" s="47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5"/>
      <c r="C35" s="30"/>
      <c r="D35" s="30"/>
      <c r="E35" s="108" t="s">
        <v>44</v>
      </c>
      <c r="F35" s="119">
        <f>ROUND((SUM(BG117:BG141)),  2)</f>
        <v>0</v>
      </c>
      <c r="G35" s="30"/>
      <c r="H35" s="30"/>
      <c r="I35" s="120">
        <v>0.21</v>
      </c>
      <c r="J35" s="119">
        <f>0</f>
        <v>0</v>
      </c>
      <c r="K35" s="30"/>
      <c r="L35" s="47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14.45" hidden="1" customHeight="1">
      <c r="A36" s="30"/>
      <c r="B36" s="35"/>
      <c r="C36" s="30"/>
      <c r="D36" s="30"/>
      <c r="E36" s="108" t="s">
        <v>45</v>
      </c>
      <c r="F36" s="119">
        <f>ROUND((SUM(BH117:BH141)),  2)</f>
        <v>0</v>
      </c>
      <c r="G36" s="30"/>
      <c r="H36" s="30"/>
      <c r="I36" s="120">
        <v>0.12</v>
      </c>
      <c r="J36" s="119">
        <f>0</f>
        <v>0</v>
      </c>
      <c r="K36" s="30"/>
      <c r="L36" s="47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14.45" hidden="1" customHeight="1">
      <c r="A37" s="30"/>
      <c r="B37" s="35"/>
      <c r="C37" s="30"/>
      <c r="D37" s="30"/>
      <c r="E37" s="108" t="s">
        <v>46</v>
      </c>
      <c r="F37" s="119">
        <f>ROUND((SUM(BI117:BI141)),  2)</f>
        <v>0</v>
      </c>
      <c r="G37" s="30"/>
      <c r="H37" s="30"/>
      <c r="I37" s="120">
        <v>0</v>
      </c>
      <c r="J37" s="119">
        <f>0</f>
        <v>0</v>
      </c>
      <c r="K37" s="30"/>
      <c r="L37" s="47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6.95" customHeight="1">
      <c r="A38" s="30"/>
      <c r="B38" s="35"/>
      <c r="C38" s="30"/>
      <c r="D38" s="30"/>
      <c r="E38" s="30"/>
      <c r="F38" s="30"/>
      <c r="G38" s="30"/>
      <c r="H38" s="30"/>
      <c r="I38" s="30"/>
      <c r="J38" s="30"/>
      <c r="K38" s="30"/>
      <c r="L38" s="47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2" customFormat="1" ht="25.35" customHeight="1">
      <c r="A39" s="30"/>
      <c r="B39" s="35"/>
      <c r="C39" s="121"/>
      <c r="D39" s="122" t="s">
        <v>47</v>
      </c>
      <c r="E39" s="123"/>
      <c r="F39" s="123"/>
      <c r="G39" s="124" t="s">
        <v>48</v>
      </c>
      <c r="H39" s="125" t="s">
        <v>49</v>
      </c>
      <c r="I39" s="123"/>
      <c r="J39" s="126">
        <f>SUM(J30:J37)</f>
        <v>0</v>
      </c>
      <c r="K39" s="127"/>
      <c r="L39" s="47"/>
      <c r="S39" s="30"/>
      <c r="T39" s="30"/>
      <c r="U39" s="30"/>
      <c r="V39" s="30"/>
      <c r="W39" s="30"/>
      <c r="X39" s="30"/>
      <c r="Y39" s="30"/>
      <c r="Z39" s="30"/>
      <c r="AA39" s="30"/>
      <c r="AB39" s="30"/>
      <c r="AC39" s="30"/>
      <c r="AD39" s="30"/>
      <c r="AE39" s="30"/>
    </row>
    <row r="40" spans="1:31" s="2" customFormat="1" ht="14.45" customHeight="1">
      <c r="A40" s="30"/>
      <c r="B40" s="35"/>
      <c r="C40" s="30"/>
      <c r="D40" s="30"/>
      <c r="E40" s="30"/>
      <c r="F40" s="30"/>
      <c r="G40" s="30"/>
      <c r="H40" s="30"/>
      <c r="I40" s="30"/>
      <c r="J40" s="30"/>
      <c r="K40" s="30"/>
      <c r="L40" s="47"/>
      <c r="S40" s="30"/>
      <c r="T40" s="30"/>
      <c r="U40" s="30"/>
      <c r="V40" s="30"/>
      <c r="W40" s="30"/>
      <c r="X40" s="30"/>
      <c r="Y40" s="30"/>
      <c r="Z40" s="30"/>
      <c r="AA40" s="30"/>
      <c r="AB40" s="30"/>
      <c r="AC40" s="30"/>
      <c r="AD40" s="30"/>
      <c r="AE40" s="30"/>
    </row>
    <row r="41" spans="1:31" s="1" customFormat="1" ht="14.45" customHeight="1">
      <c r="B41" s="16"/>
      <c r="L41" s="16"/>
    </row>
    <row r="42" spans="1:31" s="1" customFormat="1" ht="14.45" customHeight="1">
      <c r="B42" s="16"/>
      <c r="L42" s="16"/>
    </row>
    <row r="43" spans="1:31" s="1" customFormat="1" ht="14.45" customHeight="1">
      <c r="B43" s="16"/>
      <c r="L43" s="16"/>
    </row>
    <row r="44" spans="1:31" s="1" customFormat="1" ht="14.45" customHeight="1">
      <c r="B44" s="16"/>
      <c r="L44" s="16"/>
    </row>
    <row r="45" spans="1:31" s="1" customFormat="1" ht="14.45" customHeight="1">
      <c r="B45" s="16"/>
      <c r="L45" s="16"/>
    </row>
    <row r="46" spans="1:31" s="1" customFormat="1" ht="14.45" customHeight="1">
      <c r="B46" s="16"/>
      <c r="L46" s="16"/>
    </row>
    <row r="47" spans="1:31" s="1" customFormat="1" ht="14.45" customHeight="1">
      <c r="B47" s="16"/>
      <c r="L47" s="16"/>
    </row>
    <row r="48" spans="1:31" s="1" customFormat="1" ht="14.45" customHeight="1">
      <c r="B48" s="16"/>
      <c r="L48" s="16"/>
    </row>
    <row r="49" spans="1:31" s="1" customFormat="1" ht="14.45" customHeight="1">
      <c r="B49" s="16"/>
      <c r="L49" s="16"/>
    </row>
    <row r="50" spans="1:31" s="2" customFormat="1" ht="14.45" customHeight="1">
      <c r="B50" s="47"/>
      <c r="D50" s="128" t="s">
        <v>50</v>
      </c>
      <c r="E50" s="129"/>
      <c r="F50" s="129"/>
      <c r="G50" s="128" t="s">
        <v>51</v>
      </c>
      <c r="H50" s="129"/>
      <c r="I50" s="129"/>
      <c r="J50" s="129"/>
      <c r="K50" s="129"/>
      <c r="L50" s="47"/>
    </row>
    <row r="51" spans="1:31" ht="11.25">
      <c r="B51" s="16"/>
      <c r="L51" s="16"/>
    </row>
    <row r="52" spans="1:31" ht="11.25">
      <c r="B52" s="16"/>
      <c r="L52" s="16"/>
    </row>
    <row r="53" spans="1:31" ht="11.25">
      <c r="B53" s="16"/>
      <c r="L53" s="16"/>
    </row>
    <row r="54" spans="1:31" ht="11.25">
      <c r="B54" s="16"/>
      <c r="L54" s="16"/>
    </row>
    <row r="55" spans="1:31" ht="11.25">
      <c r="B55" s="16"/>
      <c r="L55" s="16"/>
    </row>
    <row r="56" spans="1:31" ht="11.25">
      <c r="B56" s="16"/>
      <c r="L56" s="16"/>
    </row>
    <row r="57" spans="1:31" ht="11.25">
      <c r="B57" s="16"/>
      <c r="L57" s="16"/>
    </row>
    <row r="58" spans="1:31" ht="11.25">
      <c r="B58" s="16"/>
      <c r="L58" s="16"/>
    </row>
    <row r="59" spans="1:31" ht="11.25">
      <c r="B59" s="16"/>
      <c r="L59" s="16"/>
    </row>
    <row r="60" spans="1:31" ht="11.25">
      <c r="B60" s="16"/>
      <c r="L60" s="16"/>
    </row>
    <row r="61" spans="1:31" s="2" customFormat="1">
      <c r="A61" s="30"/>
      <c r="B61" s="35"/>
      <c r="C61" s="30"/>
      <c r="D61" s="130" t="s">
        <v>52</v>
      </c>
      <c r="E61" s="131"/>
      <c r="F61" s="132" t="s">
        <v>53</v>
      </c>
      <c r="G61" s="130" t="s">
        <v>52</v>
      </c>
      <c r="H61" s="131"/>
      <c r="I61" s="131"/>
      <c r="J61" s="133" t="s">
        <v>53</v>
      </c>
      <c r="K61" s="131"/>
      <c r="L61" s="47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 ht="11.25">
      <c r="B62" s="16"/>
      <c r="L62" s="16"/>
    </row>
    <row r="63" spans="1:31" ht="11.25">
      <c r="B63" s="16"/>
      <c r="L63" s="16"/>
    </row>
    <row r="64" spans="1:31" ht="11.25">
      <c r="B64" s="16"/>
      <c r="L64" s="16"/>
    </row>
    <row r="65" spans="1:31" s="2" customFormat="1">
      <c r="A65" s="30"/>
      <c r="B65" s="35"/>
      <c r="C65" s="30"/>
      <c r="D65" s="128" t="s">
        <v>54</v>
      </c>
      <c r="E65" s="134"/>
      <c r="F65" s="134"/>
      <c r="G65" s="128" t="s">
        <v>55</v>
      </c>
      <c r="H65" s="134"/>
      <c r="I65" s="134"/>
      <c r="J65" s="134"/>
      <c r="K65" s="134"/>
      <c r="L65" s="47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 ht="11.25">
      <c r="B66" s="16"/>
      <c r="L66" s="16"/>
    </row>
    <row r="67" spans="1:31" ht="11.25">
      <c r="B67" s="16"/>
      <c r="L67" s="16"/>
    </row>
    <row r="68" spans="1:31" ht="11.25">
      <c r="B68" s="16"/>
      <c r="L68" s="16"/>
    </row>
    <row r="69" spans="1:31" ht="11.25">
      <c r="B69" s="16"/>
      <c r="L69" s="16"/>
    </row>
    <row r="70" spans="1:31" ht="11.25">
      <c r="B70" s="16"/>
      <c r="L70" s="16"/>
    </row>
    <row r="71" spans="1:31" ht="11.25">
      <c r="B71" s="16"/>
      <c r="L71" s="16"/>
    </row>
    <row r="72" spans="1:31" ht="11.25">
      <c r="B72" s="16"/>
      <c r="L72" s="16"/>
    </row>
    <row r="73" spans="1:31" ht="11.25">
      <c r="B73" s="16"/>
      <c r="L73" s="16"/>
    </row>
    <row r="74" spans="1:31" ht="11.25">
      <c r="B74" s="16"/>
      <c r="L74" s="16"/>
    </row>
    <row r="75" spans="1:31" ht="11.25">
      <c r="B75" s="16"/>
      <c r="L75" s="16"/>
    </row>
    <row r="76" spans="1:31" s="2" customFormat="1">
      <c r="A76" s="30"/>
      <c r="B76" s="35"/>
      <c r="C76" s="30"/>
      <c r="D76" s="130" t="s">
        <v>52</v>
      </c>
      <c r="E76" s="131"/>
      <c r="F76" s="132" t="s">
        <v>53</v>
      </c>
      <c r="G76" s="130" t="s">
        <v>52</v>
      </c>
      <c r="H76" s="131"/>
      <c r="I76" s="131"/>
      <c r="J76" s="133" t="s">
        <v>53</v>
      </c>
      <c r="K76" s="131"/>
      <c r="L76" s="47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135"/>
      <c r="C77" s="136"/>
      <c r="D77" s="136"/>
      <c r="E77" s="136"/>
      <c r="F77" s="136"/>
      <c r="G77" s="136"/>
      <c r="H77" s="136"/>
      <c r="I77" s="136"/>
      <c r="J77" s="136"/>
      <c r="K77" s="136"/>
      <c r="L77" s="47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137"/>
      <c r="C81" s="138"/>
      <c r="D81" s="138"/>
      <c r="E81" s="138"/>
      <c r="F81" s="138"/>
      <c r="G81" s="138"/>
      <c r="H81" s="138"/>
      <c r="I81" s="138"/>
      <c r="J81" s="138"/>
      <c r="K81" s="138"/>
      <c r="L81" s="47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19" t="s">
        <v>95</v>
      </c>
      <c r="D82" s="32"/>
      <c r="E82" s="32"/>
      <c r="F82" s="32"/>
      <c r="G82" s="32"/>
      <c r="H82" s="32"/>
      <c r="I82" s="32"/>
      <c r="J82" s="32"/>
      <c r="K82" s="32"/>
      <c r="L82" s="47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2"/>
      <c r="D83" s="32"/>
      <c r="E83" s="32"/>
      <c r="F83" s="32"/>
      <c r="G83" s="32"/>
      <c r="H83" s="32"/>
      <c r="I83" s="32"/>
      <c r="J83" s="32"/>
      <c r="K83" s="32"/>
      <c r="L83" s="47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5" t="s">
        <v>16</v>
      </c>
      <c r="D84" s="32"/>
      <c r="E84" s="32"/>
      <c r="F84" s="32"/>
      <c r="G84" s="32"/>
      <c r="H84" s="32"/>
      <c r="I84" s="32"/>
      <c r="J84" s="32"/>
      <c r="K84" s="32"/>
      <c r="L84" s="47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26.25" customHeight="1">
      <c r="A85" s="30"/>
      <c r="B85" s="31"/>
      <c r="C85" s="32"/>
      <c r="D85" s="32"/>
      <c r="E85" s="250" t="str">
        <f>E7</f>
        <v>Oprava zabezpečovacího zařízení v úseku Štěpánov - Hoštejn na trati Přerov - Č. Třebová</v>
      </c>
      <c r="F85" s="251"/>
      <c r="G85" s="251"/>
      <c r="H85" s="251"/>
      <c r="I85" s="32"/>
      <c r="J85" s="32"/>
      <c r="K85" s="32"/>
      <c r="L85" s="47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12" customHeight="1">
      <c r="A86" s="30"/>
      <c r="B86" s="31"/>
      <c r="C86" s="25" t="s">
        <v>92</v>
      </c>
      <c r="D86" s="32"/>
      <c r="E86" s="32"/>
      <c r="F86" s="32"/>
      <c r="G86" s="32"/>
      <c r="H86" s="32"/>
      <c r="I86" s="32"/>
      <c r="J86" s="32"/>
      <c r="K86" s="32"/>
      <c r="L86" s="47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6.5" customHeight="1">
      <c r="A87" s="30"/>
      <c r="B87" s="31"/>
      <c r="C87" s="32"/>
      <c r="D87" s="32"/>
      <c r="E87" s="221" t="str">
        <f>E9</f>
        <v>PS 02 - ŽST Lukavice</v>
      </c>
      <c r="F87" s="252"/>
      <c r="G87" s="252"/>
      <c r="H87" s="252"/>
      <c r="I87" s="32"/>
      <c r="J87" s="32"/>
      <c r="K87" s="32"/>
      <c r="L87" s="47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2"/>
      <c r="D88" s="32"/>
      <c r="E88" s="32"/>
      <c r="F88" s="32"/>
      <c r="G88" s="32"/>
      <c r="H88" s="32"/>
      <c r="I88" s="32"/>
      <c r="J88" s="32"/>
      <c r="K88" s="32"/>
      <c r="L88" s="47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2" customHeight="1">
      <c r="A89" s="30"/>
      <c r="B89" s="31"/>
      <c r="C89" s="25" t="s">
        <v>20</v>
      </c>
      <c r="D89" s="32"/>
      <c r="E89" s="32"/>
      <c r="F89" s="23" t="str">
        <f>F12</f>
        <v>Štěpánov, Lukavice</v>
      </c>
      <c r="G89" s="32"/>
      <c r="H89" s="32"/>
      <c r="I89" s="25" t="s">
        <v>22</v>
      </c>
      <c r="J89" s="62" t="str">
        <f>IF(J12="","",J12)</f>
        <v>5. 6. 2024</v>
      </c>
      <c r="K89" s="32"/>
      <c r="L89" s="47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6.95" customHeight="1">
      <c r="A90" s="30"/>
      <c r="B90" s="31"/>
      <c r="C90" s="32"/>
      <c r="D90" s="32"/>
      <c r="E90" s="32"/>
      <c r="F90" s="32"/>
      <c r="G90" s="32"/>
      <c r="H90" s="32"/>
      <c r="I90" s="32"/>
      <c r="J90" s="32"/>
      <c r="K90" s="32"/>
      <c r="L90" s="47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5.2" customHeight="1">
      <c r="A91" s="30"/>
      <c r="B91" s="31"/>
      <c r="C91" s="25" t="s">
        <v>24</v>
      </c>
      <c r="D91" s="32"/>
      <c r="E91" s="32"/>
      <c r="F91" s="23" t="str">
        <f>E15</f>
        <v>Správa železnic, státní organizace</v>
      </c>
      <c r="G91" s="32"/>
      <c r="H91" s="32"/>
      <c r="I91" s="25" t="s">
        <v>32</v>
      </c>
      <c r="J91" s="28" t="str">
        <f>E21</f>
        <v xml:space="preserve"> </v>
      </c>
      <c r="K91" s="32"/>
      <c r="L91" s="47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15.2" customHeight="1">
      <c r="A92" s="30"/>
      <c r="B92" s="31"/>
      <c r="C92" s="25" t="s">
        <v>30</v>
      </c>
      <c r="D92" s="32"/>
      <c r="E92" s="32"/>
      <c r="F92" s="23" t="str">
        <f>IF(E18="","",E18)</f>
        <v>Vyplň údaj</v>
      </c>
      <c r="G92" s="32"/>
      <c r="H92" s="32"/>
      <c r="I92" s="25" t="s">
        <v>35</v>
      </c>
      <c r="J92" s="28" t="str">
        <f>E24</f>
        <v>Ing. Jachan František</v>
      </c>
      <c r="K92" s="32"/>
      <c r="L92" s="47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47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9.25" customHeight="1">
      <c r="A94" s="30"/>
      <c r="B94" s="31"/>
      <c r="C94" s="139" t="s">
        <v>96</v>
      </c>
      <c r="D94" s="140"/>
      <c r="E94" s="140"/>
      <c r="F94" s="140"/>
      <c r="G94" s="140"/>
      <c r="H94" s="140"/>
      <c r="I94" s="140"/>
      <c r="J94" s="141" t="s">
        <v>97</v>
      </c>
      <c r="K94" s="140"/>
      <c r="L94" s="47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</row>
    <row r="95" spans="1:47" s="2" customFormat="1" ht="10.35" customHeight="1">
      <c r="A95" s="30"/>
      <c r="B95" s="31"/>
      <c r="C95" s="32"/>
      <c r="D95" s="32"/>
      <c r="E95" s="32"/>
      <c r="F95" s="32"/>
      <c r="G95" s="32"/>
      <c r="H95" s="32"/>
      <c r="I95" s="32"/>
      <c r="J95" s="32"/>
      <c r="K95" s="32"/>
      <c r="L95" s="47"/>
      <c r="S95" s="30"/>
      <c r="T95" s="30"/>
      <c r="U95" s="30"/>
      <c r="V95" s="30"/>
      <c r="W95" s="30"/>
      <c r="X95" s="30"/>
      <c r="Y95" s="30"/>
      <c r="Z95" s="30"/>
      <c r="AA95" s="30"/>
      <c r="AB95" s="30"/>
      <c r="AC95" s="30"/>
      <c r="AD95" s="30"/>
      <c r="AE95" s="30"/>
    </row>
    <row r="96" spans="1:47" s="2" customFormat="1" ht="22.9" customHeight="1">
      <c r="A96" s="30"/>
      <c r="B96" s="31"/>
      <c r="C96" s="142" t="s">
        <v>98</v>
      </c>
      <c r="D96" s="32"/>
      <c r="E96" s="32"/>
      <c r="F96" s="32"/>
      <c r="G96" s="32"/>
      <c r="H96" s="32"/>
      <c r="I96" s="32"/>
      <c r="J96" s="80">
        <f>J117</f>
        <v>0</v>
      </c>
      <c r="K96" s="32"/>
      <c r="L96" s="47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U96" s="13" t="s">
        <v>99</v>
      </c>
    </row>
    <row r="97" spans="1:31" s="9" customFormat="1" ht="24.95" customHeight="1">
      <c r="B97" s="143"/>
      <c r="C97" s="144"/>
      <c r="D97" s="145" t="s">
        <v>100</v>
      </c>
      <c r="E97" s="146"/>
      <c r="F97" s="146"/>
      <c r="G97" s="146"/>
      <c r="H97" s="146"/>
      <c r="I97" s="146"/>
      <c r="J97" s="147">
        <f>J132</f>
        <v>0</v>
      </c>
      <c r="K97" s="144"/>
      <c r="L97" s="148"/>
    </row>
    <row r="98" spans="1:31" s="2" customFormat="1" ht="21.75" customHeight="1">
      <c r="A98" s="30"/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47"/>
      <c r="S98" s="30"/>
      <c r="T98" s="30"/>
      <c r="U98" s="30"/>
      <c r="V98" s="30"/>
      <c r="W98" s="30"/>
      <c r="X98" s="30"/>
      <c r="Y98" s="30"/>
      <c r="Z98" s="30"/>
      <c r="AA98" s="30"/>
      <c r="AB98" s="30"/>
      <c r="AC98" s="30"/>
      <c r="AD98" s="30"/>
      <c r="AE98" s="30"/>
    </row>
    <row r="99" spans="1:31" s="2" customFormat="1" ht="6.95" customHeight="1">
      <c r="A99" s="30"/>
      <c r="B99" s="50"/>
      <c r="C99" s="51"/>
      <c r="D99" s="51"/>
      <c r="E99" s="51"/>
      <c r="F99" s="51"/>
      <c r="G99" s="51"/>
      <c r="H99" s="51"/>
      <c r="I99" s="51"/>
      <c r="J99" s="51"/>
      <c r="K99" s="51"/>
      <c r="L99" s="47"/>
      <c r="S99" s="30"/>
      <c r="T99" s="30"/>
      <c r="U99" s="30"/>
      <c r="V99" s="30"/>
      <c r="W99" s="30"/>
      <c r="X99" s="30"/>
      <c r="Y99" s="30"/>
      <c r="Z99" s="30"/>
      <c r="AA99" s="30"/>
      <c r="AB99" s="30"/>
      <c r="AC99" s="30"/>
      <c r="AD99" s="30"/>
      <c r="AE99" s="30"/>
    </row>
    <row r="103" spans="1:31" s="2" customFormat="1" ht="6.95" customHeight="1">
      <c r="A103" s="30"/>
      <c r="B103" s="52"/>
      <c r="C103" s="53"/>
      <c r="D103" s="53"/>
      <c r="E103" s="53"/>
      <c r="F103" s="53"/>
      <c r="G103" s="53"/>
      <c r="H103" s="53"/>
      <c r="I103" s="53"/>
      <c r="J103" s="53"/>
      <c r="K103" s="53"/>
      <c r="L103" s="47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24.95" customHeight="1">
      <c r="A104" s="30"/>
      <c r="B104" s="31"/>
      <c r="C104" s="19" t="s">
        <v>101</v>
      </c>
      <c r="D104" s="32"/>
      <c r="E104" s="32"/>
      <c r="F104" s="32"/>
      <c r="G104" s="32"/>
      <c r="H104" s="32"/>
      <c r="I104" s="32"/>
      <c r="J104" s="32"/>
      <c r="K104" s="32"/>
      <c r="L104" s="47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5" spans="1:31" s="2" customFormat="1" ht="6.95" customHeight="1">
      <c r="A105" s="30"/>
      <c r="B105" s="31"/>
      <c r="C105" s="32"/>
      <c r="D105" s="32"/>
      <c r="E105" s="32"/>
      <c r="F105" s="32"/>
      <c r="G105" s="32"/>
      <c r="H105" s="32"/>
      <c r="I105" s="32"/>
      <c r="J105" s="32"/>
      <c r="K105" s="32"/>
      <c r="L105" s="47"/>
      <c r="S105" s="30"/>
      <c r="T105" s="30"/>
      <c r="U105" s="30"/>
      <c r="V105" s="30"/>
      <c r="W105" s="30"/>
      <c r="X105" s="30"/>
      <c r="Y105" s="30"/>
      <c r="Z105" s="30"/>
      <c r="AA105" s="30"/>
      <c r="AB105" s="30"/>
      <c r="AC105" s="30"/>
      <c r="AD105" s="30"/>
      <c r="AE105" s="30"/>
    </row>
    <row r="106" spans="1:31" s="2" customFormat="1" ht="12" customHeight="1">
      <c r="A106" s="30"/>
      <c r="B106" s="31"/>
      <c r="C106" s="25" t="s">
        <v>16</v>
      </c>
      <c r="D106" s="32"/>
      <c r="E106" s="32"/>
      <c r="F106" s="32"/>
      <c r="G106" s="32"/>
      <c r="H106" s="32"/>
      <c r="I106" s="32"/>
      <c r="J106" s="32"/>
      <c r="K106" s="32"/>
      <c r="L106" s="47"/>
      <c r="S106" s="30"/>
      <c r="T106" s="30"/>
      <c r="U106" s="30"/>
      <c r="V106" s="30"/>
      <c r="W106" s="30"/>
      <c r="X106" s="30"/>
      <c r="Y106" s="30"/>
      <c r="Z106" s="30"/>
      <c r="AA106" s="30"/>
      <c r="AB106" s="30"/>
      <c r="AC106" s="30"/>
      <c r="AD106" s="30"/>
      <c r="AE106" s="30"/>
    </row>
    <row r="107" spans="1:31" s="2" customFormat="1" ht="26.25" customHeight="1">
      <c r="A107" s="30"/>
      <c r="B107" s="31"/>
      <c r="C107" s="32"/>
      <c r="D107" s="32"/>
      <c r="E107" s="250" t="str">
        <f>E7</f>
        <v>Oprava zabezpečovacího zařízení v úseku Štěpánov - Hoštejn na trati Přerov - Č. Třebová</v>
      </c>
      <c r="F107" s="251"/>
      <c r="G107" s="251"/>
      <c r="H107" s="251"/>
      <c r="I107" s="32"/>
      <c r="J107" s="32"/>
      <c r="K107" s="32"/>
      <c r="L107" s="47"/>
      <c r="S107" s="30"/>
      <c r="T107" s="30"/>
      <c r="U107" s="30"/>
      <c r="V107" s="30"/>
      <c r="W107" s="30"/>
      <c r="X107" s="30"/>
      <c r="Y107" s="30"/>
      <c r="Z107" s="30"/>
      <c r="AA107" s="30"/>
      <c r="AB107" s="30"/>
      <c r="AC107" s="30"/>
      <c r="AD107" s="30"/>
      <c r="AE107" s="30"/>
    </row>
    <row r="108" spans="1:31" s="2" customFormat="1" ht="12" customHeight="1">
      <c r="A108" s="30"/>
      <c r="B108" s="31"/>
      <c r="C108" s="25" t="s">
        <v>92</v>
      </c>
      <c r="D108" s="32"/>
      <c r="E108" s="32"/>
      <c r="F108" s="32"/>
      <c r="G108" s="32"/>
      <c r="H108" s="32"/>
      <c r="I108" s="32"/>
      <c r="J108" s="32"/>
      <c r="K108" s="32"/>
      <c r="L108" s="47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16.5" customHeight="1">
      <c r="A109" s="30"/>
      <c r="B109" s="31"/>
      <c r="C109" s="32"/>
      <c r="D109" s="32"/>
      <c r="E109" s="221" t="str">
        <f>E9</f>
        <v>PS 02 - ŽST Lukavice</v>
      </c>
      <c r="F109" s="252"/>
      <c r="G109" s="252"/>
      <c r="H109" s="252"/>
      <c r="I109" s="32"/>
      <c r="J109" s="32"/>
      <c r="K109" s="32"/>
      <c r="L109" s="47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2"/>
      <c r="D110" s="32"/>
      <c r="E110" s="32"/>
      <c r="F110" s="32"/>
      <c r="G110" s="32"/>
      <c r="H110" s="32"/>
      <c r="I110" s="32"/>
      <c r="J110" s="32"/>
      <c r="K110" s="32"/>
      <c r="L110" s="47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5" t="s">
        <v>20</v>
      </c>
      <c r="D111" s="32"/>
      <c r="E111" s="32"/>
      <c r="F111" s="23" t="str">
        <f>F12</f>
        <v>Štěpánov, Lukavice</v>
      </c>
      <c r="G111" s="32"/>
      <c r="H111" s="32"/>
      <c r="I111" s="25" t="s">
        <v>22</v>
      </c>
      <c r="J111" s="62" t="str">
        <f>IF(J12="","",J12)</f>
        <v>5. 6. 2024</v>
      </c>
      <c r="K111" s="32"/>
      <c r="L111" s="47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6.95" customHeight="1">
      <c r="A112" s="30"/>
      <c r="B112" s="31"/>
      <c r="C112" s="32"/>
      <c r="D112" s="32"/>
      <c r="E112" s="32"/>
      <c r="F112" s="32"/>
      <c r="G112" s="32"/>
      <c r="H112" s="32"/>
      <c r="I112" s="32"/>
      <c r="J112" s="32"/>
      <c r="K112" s="32"/>
      <c r="L112" s="47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15.2" customHeight="1">
      <c r="A113" s="30"/>
      <c r="B113" s="31"/>
      <c r="C113" s="25" t="s">
        <v>24</v>
      </c>
      <c r="D113" s="32"/>
      <c r="E113" s="32"/>
      <c r="F113" s="23" t="str">
        <f>E15</f>
        <v>Správa železnic, státní organizace</v>
      </c>
      <c r="G113" s="32"/>
      <c r="H113" s="32"/>
      <c r="I113" s="25" t="s">
        <v>32</v>
      </c>
      <c r="J113" s="28" t="str">
        <f>E21</f>
        <v xml:space="preserve"> </v>
      </c>
      <c r="K113" s="32"/>
      <c r="L113" s="47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5.2" customHeight="1">
      <c r="A114" s="30"/>
      <c r="B114" s="31"/>
      <c r="C114" s="25" t="s">
        <v>30</v>
      </c>
      <c r="D114" s="32"/>
      <c r="E114" s="32"/>
      <c r="F114" s="23" t="str">
        <f>IF(E18="","",E18)</f>
        <v>Vyplň údaj</v>
      </c>
      <c r="G114" s="32"/>
      <c r="H114" s="32"/>
      <c r="I114" s="25" t="s">
        <v>35</v>
      </c>
      <c r="J114" s="28" t="str">
        <f>E24</f>
        <v>Ing. Jachan František</v>
      </c>
      <c r="K114" s="32"/>
      <c r="L114" s="47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10.35" customHeight="1">
      <c r="A115" s="30"/>
      <c r="B115" s="31"/>
      <c r="C115" s="32"/>
      <c r="D115" s="32"/>
      <c r="E115" s="32"/>
      <c r="F115" s="32"/>
      <c r="G115" s="32"/>
      <c r="H115" s="32"/>
      <c r="I115" s="32"/>
      <c r="J115" s="32"/>
      <c r="K115" s="32"/>
      <c r="L115" s="47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10" customFormat="1" ht="29.25" customHeight="1">
      <c r="A116" s="149"/>
      <c r="B116" s="150"/>
      <c r="C116" s="151" t="s">
        <v>102</v>
      </c>
      <c r="D116" s="152" t="s">
        <v>62</v>
      </c>
      <c r="E116" s="152" t="s">
        <v>58</v>
      </c>
      <c r="F116" s="152" t="s">
        <v>59</v>
      </c>
      <c r="G116" s="152" t="s">
        <v>103</v>
      </c>
      <c r="H116" s="152" t="s">
        <v>104</v>
      </c>
      <c r="I116" s="152" t="s">
        <v>105</v>
      </c>
      <c r="J116" s="152" t="s">
        <v>97</v>
      </c>
      <c r="K116" s="153" t="s">
        <v>106</v>
      </c>
      <c r="L116" s="154"/>
      <c r="M116" s="71" t="s">
        <v>1</v>
      </c>
      <c r="N116" s="72" t="s">
        <v>41</v>
      </c>
      <c r="O116" s="72" t="s">
        <v>107</v>
      </c>
      <c r="P116" s="72" t="s">
        <v>108</v>
      </c>
      <c r="Q116" s="72" t="s">
        <v>109</v>
      </c>
      <c r="R116" s="72" t="s">
        <v>110</v>
      </c>
      <c r="S116" s="72" t="s">
        <v>111</v>
      </c>
      <c r="T116" s="73" t="s">
        <v>112</v>
      </c>
      <c r="U116" s="149"/>
      <c r="V116" s="149"/>
      <c r="W116" s="149"/>
      <c r="X116" s="149"/>
      <c r="Y116" s="149"/>
      <c r="Z116" s="149"/>
      <c r="AA116" s="149"/>
      <c r="AB116" s="149"/>
      <c r="AC116" s="149"/>
      <c r="AD116" s="149"/>
      <c r="AE116" s="149"/>
    </row>
    <row r="117" spans="1:65" s="2" customFormat="1" ht="22.9" customHeight="1">
      <c r="A117" s="30"/>
      <c r="B117" s="31"/>
      <c r="C117" s="78" t="s">
        <v>113</v>
      </c>
      <c r="D117" s="32"/>
      <c r="E117" s="32"/>
      <c r="F117" s="32"/>
      <c r="G117" s="32"/>
      <c r="H117" s="32"/>
      <c r="I117" s="32"/>
      <c r="J117" s="155">
        <f>BK117</f>
        <v>0</v>
      </c>
      <c r="K117" s="32"/>
      <c r="L117" s="35"/>
      <c r="M117" s="74"/>
      <c r="N117" s="156"/>
      <c r="O117" s="75"/>
      <c r="P117" s="157">
        <f>P118+SUM(P119:P132)</f>
        <v>0</v>
      </c>
      <c r="Q117" s="75"/>
      <c r="R117" s="157">
        <f>R118+SUM(R119:R132)</f>
        <v>0</v>
      </c>
      <c r="S117" s="75"/>
      <c r="T117" s="158">
        <f>T118+SUM(T119:T132)</f>
        <v>0</v>
      </c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  <c r="AT117" s="13" t="s">
        <v>76</v>
      </c>
      <c r="AU117" s="13" t="s">
        <v>99</v>
      </c>
      <c r="BK117" s="159">
        <f>BK118+SUM(BK119:BK132)</f>
        <v>0</v>
      </c>
    </row>
    <row r="118" spans="1:65" s="2" customFormat="1" ht="33" customHeight="1">
      <c r="A118" s="30"/>
      <c r="B118" s="31"/>
      <c r="C118" s="160" t="s">
        <v>85</v>
      </c>
      <c r="D118" s="160" t="s">
        <v>114</v>
      </c>
      <c r="E118" s="161" t="s">
        <v>115</v>
      </c>
      <c r="F118" s="162" t="s">
        <v>116</v>
      </c>
      <c r="G118" s="163" t="s">
        <v>117</v>
      </c>
      <c r="H118" s="164">
        <v>10</v>
      </c>
      <c r="I118" s="165"/>
      <c r="J118" s="166">
        <f t="shared" ref="J118:J131" si="0">ROUND(I118*H118,2)</f>
        <v>0</v>
      </c>
      <c r="K118" s="162" t="s">
        <v>1</v>
      </c>
      <c r="L118" s="167"/>
      <c r="M118" s="168" t="s">
        <v>1</v>
      </c>
      <c r="N118" s="169" t="s">
        <v>42</v>
      </c>
      <c r="O118" s="67"/>
      <c r="P118" s="170">
        <f t="shared" ref="P118:P131" si="1">O118*H118</f>
        <v>0</v>
      </c>
      <c r="Q118" s="170">
        <v>0</v>
      </c>
      <c r="R118" s="170">
        <f t="shared" ref="R118:R131" si="2">Q118*H118</f>
        <v>0</v>
      </c>
      <c r="S118" s="170">
        <v>0</v>
      </c>
      <c r="T118" s="171">
        <f t="shared" ref="T118:T131" si="3">S118*H118</f>
        <v>0</v>
      </c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  <c r="AR118" s="172" t="s">
        <v>87</v>
      </c>
      <c r="AT118" s="172" t="s">
        <v>114</v>
      </c>
      <c r="AU118" s="172" t="s">
        <v>77</v>
      </c>
      <c r="AY118" s="13" t="s">
        <v>118</v>
      </c>
      <c r="BE118" s="173">
        <f t="shared" ref="BE118:BE131" si="4">IF(N118="základní",J118,0)</f>
        <v>0</v>
      </c>
      <c r="BF118" s="173">
        <f t="shared" ref="BF118:BF131" si="5">IF(N118="snížená",J118,0)</f>
        <v>0</v>
      </c>
      <c r="BG118" s="173">
        <f t="shared" ref="BG118:BG131" si="6">IF(N118="zákl. přenesená",J118,0)</f>
        <v>0</v>
      </c>
      <c r="BH118" s="173">
        <f t="shared" ref="BH118:BH131" si="7">IF(N118="sníž. přenesená",J118,0)</f>
        <v>0</v>
      </c>
      <c r="BI118" s="173">
        <f t="shared" ref="BI118:BI131" si="8">IF(N118="nulová",J118,0)</f>
        <v>0</v>
      </c>
      <c r="BJ118" s="13" t="s">
        <v>85</v>
      </c>
      <c r="BK118" s="173">
        <f t="shared" ref="BK118:BK131" si="9">ROUND(I118*H118,2)</f>
        <v>0</v>
      </c>
      <c r="BL118" s="13" t="s">
        <v>85</v>
      </c>
      <c r="BM118" s="172" t="s">
        <v>215</v>
      </c>
    </row>
    <row r="119" spans="1:65" s="2" customFormat="1" ht="33" customHeight="1">
      <c r="A119" s="30"/>
      <c r="B119" s="31"/>
      <c r="C119" s="160" t="s">
        <v>87</v>
      </c>
      <c r="D119" s="160" t="s">
        <v>114</v>
      </c>
      <c r="E119" s="161" t="s">
        <v>120</v>
      </c>
      <c r="F119" s="162" t="s">
        <v>121</v>
      </c>
      <c r="G119" s="163" t="s">
        <v>117</v>
      </c>
      <c r="H119" s="164">
        <v>36</v>
      </c>
      <c r="I119" s="165"/>
      <c r="J119" s="166">
        <f t="shared" si="0"/>
        <v>0</v>
      </c>
      <c r="K119" s="162" t="s">
        <v>122</v>
      </c>
      <c r="L119" s="167"/>
      <c r="M119" s="168" t="s">
        <v>1</v>
      </c>
      <c r="N119" s="169" t="s">
        <v>42</v>
      </c>
      <c r="O119" s="67"/>
      <c r="P119" s="170">
        <f t="shared" si="1"/>
        <v>0</v>
      </c>
      <c r="Q119" s="170">
        <v>0</v>
      </c>
      <c r="R119" s="170">
        <f t="shared" si="2"/>
        <v>0</v>
      </c>
      <c r="S119" s="170">
        <v>0</v>
      </c>
      <c r="T119" s="171">
        <f t="shared" si="3"/>
        <v>0</v>
      </c>
      <c r="U119" s="30"/>
      <c r="V119" s="30"/>
      <c r="W119" s="30"/>
      <c r="X119" s="30"/>
      <c r="Y119" s="30"/>
      <c r="Z119" s="30"/>
      <c r="AA119" s="30"/>
      <c r="AB119" s="30"/>
      <c r="AC119" s="30"/>
      <c r="AD119" s="30"/>
      <c r="AE119" s="30"/>
      <c r="AR119" s="172" t="s">
        <v>87</v>
      </c>
      <c r="AT119" s="172" t="s">
        <v>114</v>
      </c>
      <c r="AU119" s="172" t="s">
        <v>77</v>
      </c>
      <c r="AY119" s="13" t="s">
        <v>118</v>
      </c>
      <c r="BE119" s="173">
        <f t="shared" si="4"/>
        <v>0</v>
      </c>
      <c r="BF119" s="173">
        <f t="shared" si="5"/>
        <v>0</v>
      </c>
      <c r="BG119" s="173">
        <f t="shared" si="6"/>
        <v>0</v>
      </c>
      <c r="BH119" s="173">
        <f t="shared" si="7"/>
        <v>0</v>
      </c>
      <c r="BI119" s="173">
        <f t="shared" si="8"/>
        <v>0</v>
      </c>
      <c r="BJ119" s="13" t="s">
        <v>85</v>
      </c>
      <c r="BK119" s="173">
        <f t="shared" si="9"/>
        <v>0</v>
      </c>
      <c r="BL119" s="13" t="s">
        <v>85</v>
      </c>
      <c r="BM119" s="172" t="s">
        <v>216</v>
      </c>
    </row>
    <row r="120" spans="1:65" s="2" customFormat="1" ht="24.2" customHeight="1">
      <c r="A120" s="30"/>
      <c r="B120" s="31"/>
      <c r="C120" s="160" t="s">
        <v>124</v>
      </c>
      <c r="D120" s="160" t="s">
        <v>114</v>
      </c>
      <c r="E120" s="161" t="s">
        <v>125</v>
      </c>
      <c r="F120" s="162" t="s">
        <v>126</v>
      </c>
      <c r="G120" s="163" t="s">
        <v>117</v>
      </c>
      <c r="H120" s="164">
        <v>2</v>
      </c>
      <c r="I120" s="165"/>
      <c r="J120" s="166">
        <f t="shared" si="0"/>
        <v>0</v>
      </c>
      <c r="K120" s="162" t="s">
        <v>1</v>
      </c>
      <c r="L120" s="167"/>
      <c r="M120" s="168" t="s">
        <v>1</v>
      </c>
      <c r="N120" s="169" t="s">
        <v>42</v>
      </c>
      <c r="O120" s="67"/>
      <c r="P120" s="170">
        <f t="shared" si="1"/>
        <v>0</v>
      </c>
      <c r="Q120" s="170">
        <v>0</v>
      </c>
      <c r="R120" s="170">
        <f t="shared" si="2"/>
        <v>0</v>
      </c>
      <c r="S120" s="170">
        <v>0</v>
      </c>
      <c r="T120" s="171">
        <f t="shared" si="3"/>
        <v>0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R120" s="172" t="s">
        <v>87</v>
      </c>
      <c r="AT120" s="172" t="s">
        <v>114</v>
      </c>
      <c r="AU120" s="172" t="s">
        <v>77</v>
      </c>
      <c r="AY120" s="13" t="s">
        <v>118</v>
      </c>
      <c r="BE120" s="173">
        <f t="shared" si="4"/>
        <v>0</v>
      </c>
      <c r="BF120" s="173">
        <f t="shared" si="5"/>
        <v>0</v>
      </c>
      <c r="BG120" s="173">
        <f t="shared" si="6"/>
        <v>0</v>
      </c>
      <c r="BH120" s="173">
        <f t="shared" si="7"/>
        <v>0</v>
      </c>
      <c r="BI120" s="173">
        <f t="shared" si="8"/>
        <v>0</v>
      </c>
      <c r="BJ120" s="13" t="s">
        <v>85</v>
      </c>
      <c r="BK120" s="173">
        <f t="shared" si="9"/>
        <v>0</v>
      </c>
      <c r="BL120" s="13" t="s">
        <v>85</v>
      </c>
      <c r="BM120" s="172" t="s">
        <v>217</v>
      </c>
    </row>
    <row r="121" spans="1:65" s="2" customFormat="1" ht="24.2" customHeight="1">
      <c r="A121" s="30"/>
      <c r="B121" s="31"/>
      <c r="C121" s="160" t="s">
        <v>128</v>
      </c>
      <c r="D121" s="160" t="s">
        <v>114</v>
      </c>
      <c r="E121" s="161" t="s">
        <v>129</v>
      </c>
      <c r="F121" s="162" t="s">
        <v>130</v>
      </c>
      <c r="G121" s="163" t="s">
        <v>117</v>
      </c>
      <c r="H121" s="164">
        <v>14.5</v>
      </c>
      <c r="I121" s="165"/>
      <c r="J121" s="166">
        <f t="shared" si="0"/>
        <v>0</v>
      </c>
      <c r="K121" s="162" t="s">
        <v>1</v>
      </c>
      <c r="L121" s="167"/>
      <c r="M121" s="168" t="s">
        <v>1</v>
      </c>
      <c r="N121" s="169" t="s">
        <v>42</v>
      </c>
      <c r="O121" s="67"/>
      <c r="P121" s="170">
        <f t="shared" si="1"/>
        <v>0</v>
      </c>
      <c r="Q121" s="170">
        <v>0</v>
      </c>
      <c r="R121" s="170">
        <f t="shared" si="2"/>
        <v>0</v>
      </c>
      <c r="S121" s="170">
        <v>0</v>
      </c>
      <c r="T121" s="171">
        <f t="shared" si="3"/>
        <v>0</v>
      </c>
      <c r="U121" s="30"/>
      <c r="V121" s="30"/>
      <c r="W121" s="30"/>
      <c r="X121" s="30"/>
      <c r="Y121" s="30"/>
      <c r="Z121" s="30"/>
      <c r="AA121" s="30"/>
      <c r="AB121" s="30"/>
      <c r="AC121" s="30"/>
      <c r="AD121" s="30"/>
      <c r="AE121" s="30"/>
      <c r="AR121" s="172" t="s">
        <v>87</v>
      </c>
      <c r="AT121" s="172" t="s">
        <v>114</v>
      </c>
      <c r="AU121" s="172" t="s">
        <v>77</v>
      </c>
      <c r="AY121" s="13" t="s">
        <v>118</v>
      </c>
      <c r="BE121" s="173">
        <f t="shared" si="4"/>
        <v>0</v>
      </c>
      <c r="BF121" s="173">
        <f t="shared" si="5"/>
        <v>0</v>
      </c>
      <c r="BG121" s="173">
        <f t="shared" si="6"/>
        <v>0</v>
      </c>
      <c r="BH121" s="173">
        <f t="shared" si="7"/>
        <v>0</v>
      </c>
      <c r="BI121" s="173">
        <f t="shared" si="8"/>
        <v>0</v>
      </c>
      <c r="BJ121" s="13" t="s">
        <v>85</v>
      </c>
      <c r="BK121" s="173">
        <f t="shared" si="9"/>
        <v>0</v>
      </c>
      <c r="BL121" s="13" t="s">
        <v>85</v>
      </c>
      <c r="BM121" s="172" t="s">
        <v>218</v>
      </c>
    </row>
    <row r="122" spans="1:65" s="2" customFormat="1" ht="24.2" customHeight="1">
      <c r="A122" s="30"/>
      <c r="B122" s="31"/>
      <c r="C122" s="160" t="s">
        <v>132</v>
      </c>
      <c r="D122" s="160" t="s">
        <v>114</v>
      </c>
      <c r="E122" s="161" t="s">
        <v>133</v>
      </c>
      <c r="F122" s="162" t="s">
        <v>134</v>
      </c>
      <c r="G122" s="163" t="s">
        <v>117</v>
      </c>
      <c r="H122" s="164">
        <v>6.5</v>
      </c>
      <c r="I122" s="165"/>
      <c r="J122" s="166">
        <f t="shared" si="0"/>
        <v>0</v>
      </c>
      <c r="K122" s="162" t="s">
        <v>1</v>
      </c>
      <c r="L122" s="167"/>
      <c r="M122" s="168" t="s">
        <v>1</v>
      </c>
      <c r="N122" s="169" t="s">
        <v>42</v>
      </c>
      <c r="O122" s="67"/>
      <c r="P122" s="170">
        <f t="shared" si="1"/>
        <v>0</v>
      </c>
      <c r="Q122" s="170">
        <v>0</v>
      </c>
      <c r="R122" s="170">
        <f t="shared" si="2"/>
        <v>0</v>
      </c>
      <c r="S122" s="170">
        <v>0</v>
      </c>
      <c r="T122" s="171">
        <f t="shared" si="3"/>
        <v>0</v>
      </c>
      <c r="U122" s="30"/>
      <c r="V122" s="30"/>
      <c r="W122" s="30"/>
      <c r="X122" s="30"/>
      <c r="Y122" s="30"/>
      <c r="Z122" s="30"/>
      <c r="AA122" s="30"/>
      <c r="AB122" s="30"/>
      <c r="AC122" s="30"/>
      <c r="AD122" s="30"/>
      <c r="AE122" s="30"/>
      <c r="AR122" s="172" t="s">
        <v>87</v>
      </c>
      <c r="AT122" s="172" t="s">
        <v>114</v>
      </c>
      <c r="AU122" s="172" t="s">
        <v>77</v>
      </c>
      <c r="AY122" s="13" t="s">
        <v>118</v>
      </c>
      <c r="BE122" s="173">
        <f t="shared" si="4"/>
        <v>0</v>
      </c>
      <c r="BF122" s="173">
        <f t="shared" si="5"/>
        <v>0</v>
      </c>
      <c r="BG122" s="173">
        <f t="shared" si="6"/>
        <v>0</v>
      </c>
      <c r="BH122" s="173">
        <f t="shared" si="7"/>
        <v>0</v>
      </c>
      <c r="BI122" s="173">
        <f t="shared" si="8"/>
        <v>0</v>
      </c>
      <c r="BJ122" s="13" t="s">
        <v>85</v>
      </c>
      <c r="BK122" s="173">
        <f t="shared" si="9"/>
        <v>0</v>
      </c>
      <c r="BL122" s="13" t="s">
        <v>85</v>
      </c>
      <c r="BM122" s="172" t="s">
        <v>219</v>
      </c>
    </row>
    <row r="123" spans="1:65" s="2" customFormat="1" ht="24.2" customHeight="1">
      <c r="A123" s="30"/>
      <c r="B123" s="31"/>
      <c r="C123" s="160" t="s">
        <v>136</v>
      </c>
      <c r="D123" s="160" t="s">
        <v>114</v>
      </c>
      <c r="E123" s="161" t="s">
        <v>137</v>
      </c>
      <c r="F123" s="162" t="s">
        <v>138</v>
      </c>
      <c r="G123" s="163" t="s">
        <v>117</v>
      </c>
      <c r="H123" s="164">
        <v>252</v>
      </c>
      <c r="I123" s="165"/>
      <c r="J123" s="166">
        <f t="shared" si="0"/>
        <v>0</v>
      </c>
      <c r="K123" s="162" t="s">
        <v>1</v>
      </c>
      <c r="L123" s="167"/>
      <c r="M123" s="168" t="s">
        <v>1</v>
      </c>
      <c r="N123" s="169" t="s">
        <v>42</v>
      </c>
      <c r="O123" s="67"/>
      <c r="P123" s="170">
        <f t="shared" si="1"/>
        <v>0</v>
      </c>
      <c r="Q123" s="170">
        <v>0</v>
      </c>
      <c r="R123" s="170">
        <f t="shared" si="2"/>
        <v>0</v>
      </c>
      <c r="S123" s="170">
        <v>0</v>
      </c>
      <c r="T123" s="171">
        <f t="shared" si="3"/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72" t="s">
        <v>87</v>
      </c>
      <c r="AT123" s="172" t="s">
        <v>114</v>
      </c>
      <c r="AU123" s="172" t="s">
        <v>77</v>
      </c>
      <c r="AY123" s="13" t="s">
        <v>118</v>
      </c>
      <c r="BE123" s="173">
        <f t="shared" si="4"/>
        <v>0</v>
      </c>
      <c r="BF123" s="173">
        <f t="shared" si="5"/>
        <v>0</v>
      </c>
      <c r="BG123" s="173">
        <f t="shared" si="6"/>
        <v>0</v>
      </c>
      <c r="BH123" s="173">
        <f t="shared" si="7"/>
        <v>0</v>
      </c>
      <c r="BI123" s="173">
        <f t="shared" si="8"/>
        <v>0</v>
      </c>
      <c r="BJ123" s="13" t="s">
        <v>85</v>
      </c>
      <c r="BK123" s="173">
        <f t="shared" si="9"/>
        <v>0</v>
      </c>
      <c r="BL123" s="13" t="s">
        <v>85</v>
      </c>
      <c r="BM123" s="172" t="s">
        <v>220</v>
      </c>
    </row>
    <row r="124" spans="1:65" s="2" customFormat="1" ht="16.5" customHeight="1">
      <c r="A124" s="30"/>
      <c r="B124" s="31"/>
      <c r="C124" s="160" t="s">
        <v>140</v>
      </c>
      <c r="D124" s="160" t="s">
        <v>114</v>
      </c>
      <c r="E124" s="161" t="s">
        <v>141</v>
      </c>
      <c r="F124" s="162" t="s">
        <v>221</v>
      </c>
      <c r="G124" s="163" t="s">
        <v>117</v>
      </c>
      <c r="H124" s="164">
        <v>24</v>
      </c>
      <c r="I124" s="165"/>
      <c r="J124" s="166">
        <f t="shared" si="0"/>
        <v>0</v>
      </c>
      <c r="K124" s="162" t="s">
        <v>1</v>
      </c>
      <c r="L124" s="167"/>
      <c r="M124" s="168" t="s">
        <v>1</v>
      </c>
      <c r="N124" s="169" t="s">
        <v>42</v>
      </c>
      <c r="O124" s="67"/>
      <c r="P124" s="170">
        <f t="shared" si="1"/>
        <v>0</v>
      </c>
      <c r="Q124" s="170">
        <v>0</v>
      </c>
      <c r="R124" s="170">
        <f t="shared" si="2"/>
        <v>0</v>
      </c>
      <c r="S124" s="170">
        <v>0</v>
      </c>
      <c r="T124" s="171">
        <f t="shared" si="3"/>
        <v>0</v>
      </c>
      <c r="U124" s="30"/>
      <c r="V124" s="30"/>
      <c r="W124" s="30"/>
      <c r="X124" s="30"/>
      <c r="Y124" s="30"/>
      <c r="Z124" s="30"/>
      <c r="AA124" s="30"/>
      <c r="AB124" s="30"/>
      <c r="AC124" s="30"/>
      <c r="AD124" s="30"/>
      <c r="AE124" s="30"/>
      <c r="AR124" s="172" t="s">
        <v>87</v>
      </c>
      <c r="AT124" s="172" t="s">
        <v>114</v>
      </c>
      <c r="AU124" s="172" t="s">
        <v>77</v>
      </c>
      <c r="AY124" s="13" t="s">
        <v>118</v>
      </c>
      <c r="BE124" s="173">
        <f t="shared" si="4"/>
        <v>0</v>
      </c>
      <c r="BF124" s="173">
        <f t="shared" si="5"/>
        <v>0</v>
      </c>
      <c r="BG124" s="173">
        <f t="shared" si="6"/>
        <v>0</v>
      </c>
      <c r="BH124" s="173">
        <f t="shared" si="7"/>
        <v>0</v>
      </c>
      <c r="BI124" s="173">
        <f t="shared" si="8"/>
        <v>0</v>
      </c>
      <c r="BJ124" s="13" t="s">
        <v>85</v>
      </c>
      <c r="BK124" s="173">
        <f t="shared" si="9"/>
        <v>0</v>
      </c>
      <c r="BL124" s="13" t="s">
        <v>85</v>
      </c>
      <c r="BM124" s="172" t="s">
        <v>222</v>
      </c>
    </row>
    <row r="125" spans="1:65" s="2" customFormat="1" ht="16.5" customHeight="1">
      <c r="A125" s="30"/>
      <c r="B125" s="31"/>
      <c r="C125" s="160" t="s">
        <v>144</v>
      </c>
      <c r="D125" s="160" t="s">
        <v>114</v>
      </c>
      <c r="E125" s="161" t="s">
        <v>145</v>
      </c>
      <c r="F125" s="162" t="s">
        <v>146</v>
      </c>
      <c r="G125" s="163" t="s">
        <v>117</v>
      </c>
      <c r="H125" s="164">
        <v>42</v>
      </c>
      <c r="I125" s="165"/>
      <c r="J125" s="166">
        <f t="shared" si="0"/>
        <v>0</v>
      </c>
      <c r="K125" s="162" t="s">
        <v>122</v>
      </c>
      <c r="L125" s="167"/>
      <c r="M125" s="168" t="s">
        <v>1</v>
      </c>
      <c r="N125" s="169" t="s">
        <v>42</v>
      </c>
      <c r="O125" s="67"/>
      <c r="P125" s="170">
        <f t="shared" si="1"/>
        <v>0</v>
      </c>
      <c r="Q125" s="170">
        <v>0</v>
      </c>
      <c r="R125" s="170">
        <f t="shared" si="2"/>
        <v>0</v>
      </c>
      <c r="S125" s="170">
        <v>0</v>
      </c>
      <c r="T125" s="171">
        <f t="shared" si="3"/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72" t="s">
        <v>87</v>
      </c>
      <c r="AT125" s="172" t="s">
        <v>114</v>
      </c>
      <c r="AU125" s="172" t="s">
        <v>77</v>
      </c>
      <c r="AY125" s="13" t="s">
        <v>118</v>
      </c>
      <c r="BE125" s="173">
        <f t="shared" si="4"/>
        <v>0</v>
      </c>
      <c r="BF125" s="173">
        <f t="shared" si="5"/>
        <v>0</v>
      </c>
      <c r="BG125" s="173">
        <f t="shared" si="6"/>
        <v>0</v>
      </c>
      <c r="BH125" s="173">
        <f t="shared" si="7"/>
        <v>0</v>
      </c>
      <c r="BI125" s="173">
        <f t="shared" si="8"/>
        <v>0</v>
      </c>
      <c r="BJ125" s="13" t="s">
        <v>85</v>
      </c>
      <c r="BK125" s="173">
        <f t="shared" si="9"/>
        <v>0</v>
      </c>
      <c r="BL125" s="13" t="s">
        <v>85</v>
      </c>
      <c r="BM125" s="172" t="s">
        <v>223</v>
      </c>
    </row>
    <row r="126" spans="1:65" s="2" customFormat="1" ht="16.5" customHeight="1">
      <c r="A126" s="30"/>
      <c r="B126" s="31"/>
      <c r="C126" s="160" t="s">
        <v>148</v>
      </c>
      <c r="D126" s="160" t="s">
        <v>114</v>
      </c>
      <c r="E126" s="161" t="s">
        <v>149</v>
      </c>
      <c r="F126" s="162" t="s">
        <v>150</v>
      </c>
      <c r="G126" s="163" t="s">
        <v>117</v>
      </c>
      <c r="H126" s="164">
        <v>4</v>
      </c>
      <c r="I126" s="165"/>
      <c r="J126" s="166">
        <f t="shared" si="0"/>
        <v>0</v>
      </c>
      <c r="K126" s="162" t="s">
        <v>122</v>
      </c>
      <c r="L126" s="167"/>
      <c r="M126" s="168" t="s">
        <v>1</v>
      </c>
      <c r="N126" s="169" t="s">
        <v>42</v>
      </c>
      <c r="O126" s="67"/>
      <c r="P126" s="170">
        <f t="shared" si="1"/>
        <v>0</v>
      </c>
      <c r="Q126" s="170">
        <v>0</v>
      </c>
      <c r="R126" s="170">
        <f t="shared" si="2"/>
        <v>0</v>
      </c>
      <c r="S126" s="170">
        <v>0</v>
      </c>
      <c r="T126" s="171">
        <f t="shared" si="3"/>
        <v>0</v>
      </c>
      <c r="U126" s="30"/>
      <c r="V126" s="30"/>
      <c r="W126" s="30"/>
      <c r="X126" s="30"/>
      <c r="Y126" s="30"/>
      <c r="Z126" s="30"/>
      <c r="AA126" s="30"/>
      <c r="AB126" s="30"/>
      <c r="AC126" s="30"/>
      <c r="AD126" s="30"/>
      <c r="AE126" s="30"/>
      <c r="AR126" s="172" t="s">
        <v>87</v>
      </c>
      <c r="AT126" s="172" t="s">
        <v>114</v>
      </c>
      <c r="AU126" s="172" t="s">
        <v>77</v>
      </c>
      <c r="AY126" s="13" t="s">
        <v>118</v>
      </c>
      <c r="BE126" s="173">
        <f t="shared" si="4"/>
        <v>0</v>
      </c>
      <c r="BF126" s="173">
        <f t="shared" si="5"/>
        <v>0</v>
      </c>
      <c r="BG126" s="173">
        <f t="shared" si="6"/>
        <v>0</v>
      </c>
      <c r="BH126" s="173">
        <f t="shared" si="7"/>
        <v>0</v>
      </c>
      <c r="BI126" s="173">
        <f t="shared" si="8"/>
        <v>0</v>
      </c>
      <c r="BJ126" s="13" t="s">
        <v>85</v>
      </c>
      <c r="BK126" s="173">
        <f t="shared" si="9"/>
        <v>0</v>
      </c>
      <c r="BL126" s="13" t="s">
        <v>85</v>
      </c>
      <c r="BM126" s="172" t="s">
        <v>224</v>
      </c>
    </row>
    <row r="127" spans="1:65" s="2" customFormat="1" ht="16.5" customHeight="1">
      <c r="A127" s="30"/>
      <c r="B127" s="31"/>
      <c r="C127" s="160" t="s">
        <v>152</v>
      </c>
      <c r="D127" s="160" t="s">
        <v>114</v>
      </c>
      <c r="E127" s="161" t="s">
        <v>153</v>
      </c>
      <c r="F127" s="162" t="s">
        <v>154</v>
      </c>
      <c r="G127" s="163" t="s">
        <v>117</v>
      </c>
      <c r="H127" s="164">
        <v>2</v>
      </c>
      <c r="I127" s="165"/>
      <c r="J127" s="166">
        <f t="shared" si="0"/>
        <v>0</v>
      </c>
      <c r="K127" s="162" t="s">
        <v>1</v>
      </c>
      <c r="L127" s="167"/>
      <c r="M127" s="168" t="s">
        <v>1</v>
      </c>
      <c r="N127" s="169" t="s">
        <v>42</v>
      </c>
      <c r="O127" s="67"/>
      <c r="P127" s="170">
        <f t="shared" si="1"/>
        <v>0</v>
      </c>
      <c r="Q127" s="170">
        <v>0</v>
      </c>
      <c r="R127" s="170">
        <f t="shared" si="2"/>
        <v>0</v>
      </c>
      <c r="S127" s="170">
        <v>0</v>
      </c>
      <c r="T127" s="171">
        <f t="shared" si="3"/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72" t="s">
        <v>87</v>
      </c>
      <c r="AT127" s="172" t="s">
        <v>114</v>
      </c>
      <c r="AU127" s="172" t="s">
        <v>77</v>
      </c>
      <c r="AY127" s="13" t="s">
        <v>118</v>
      </c>
      <c r="BE127" s="173">
        <f t="shared" si="4"/>
        <v>0</v>
      </c>
      <c r="BF127" s="173">
        <f t="shared" si="5"/>
        <v>0</v>
      </c>
      <c r="BG127" s="173">
        <f t="shared" si="6"/>
        <v>0</v>
      </c>
      <c r="BH127" s="173">
        <f t="shared" si="7"/>
        <v>0</v>
      </c>
      <c r="BI127" s="173">
        <f t="shared" si="8"/>
        <v>0</v>
      </c>
      <c r="BJ127" s="13" t="s">
        <v>85</v>
      </c>
      <c r="BK127" s="173">
        <f t="shared" si="9"/>
        <v>0</v>
      </c>
      <c r="BL127" s="13" t="s">
        <v>85</v>
      </c>
      <c r="BM127" s="172" t="s">
        <v>225</v>
      </c>
    </row>
    <row r="128" spans="1:65" s="2" customFormat="1" ht="16.5" customHeight="1">
      <c r="A128" s="30"/>
      <c r="B128" s="31"/>
      <c r="C128" s="160" t="s">
        <v>156</v>
      </c>
      <c r="D128" s="160" t="s">
        <v>114</v>
      </c>
      <c r="E128" s="161" t="s">
        <v>157</v>
      </c>
      <c r="F128" s="162" t="s">
        <v>158</v>
      </c>
      <c r="G128" s="163" t="s">
        <v>117</v>
      </c>
      <c r="H128" s="164">
        <v>2</v>
      </c>
      <c r="I128" s="165"/>
      <c r="J128" s="166">
        <f t="shared" si="0"/>
        <v>0</v>
      </c>
      <c r="K128" s="162" t="s">
        <v>1</v>
      </c>
      <c r="L128" s="167"/>
      <c r="M128" s="168" t="s">
        <v>1</v>
      </c>
      <c r="N128" s="169" t="s">
        <v>42</v>
      </c>
      <c r="O128" s="67"/>
      <c r="P128" s="170">
        <f t="shared" si="1"/>
        <v>0</v>
      </c>
      <c r="Q128" s="170">
        <v>0</v>
      </c>
      <c r="R128" s="170">
        <f t="shared" si="2"/>
        <v>0</v>
      </c>
      <c r="S128" s="170">
        <v>0</v>
      </c>
      <c r="T128" s="171">
        <f t="shared" si="3"/>
        <v>0</v>
      </c>
      <c r="U128" s="30"/>
      <c r="V128" s="30"/>
      <c r="W128" s="30"/>
      <c r="X128" s="30"/>
      <c r="Y128" s="30"/>
      <c r="Z128" s="30"/>
      <c r="AA128" s="30"/>
      <c r="AB128" s="30"/>
      <c r="AC128" s="30"/>
      <c r="AD128" s="30"/>
      <c r="AE128" s="30"/>
      <c r="AR128" s="172" t="s">
        <v>87</v>
      </c>
      <c r="AT128" s="172" t="s">
        <v>114</v>
      </c>
      <c r="AU128" s="172" t="s">
        <v>77</v>
      </c>
      <c r="AY128" s="13" t="s">
        <v>118</v>
      </c>
      <c r="BE128" s="173">
        <f t="shared" si="4"/>
        <v>0</v>
      </c>
      <c r="BF128" s="173">
        <f t="shared" si="5"/>
        <v>0</v>
      </c>
      <c r="BG128" s="173">
        <f t="shared" si="6"/>
        <v>0</v>
      </c>
      <c r="BH128" s="173">
        <f t="shared" si="7"/>
        <v>0</v>
      </c>
      <c r="BI128" s="173">
        <f t="shared" si="8"/>
        <v>0</v>
      </c>
      <c r="BJ128" s="13" t="s">
        <v>85</v>
      </c>
      <c r="BK128" s="173">
        <f t="shared" si="9"/>
        <v>0</v>
      </c>
      <c r="BL128" s="13" t="s">
        <v>85</v>
      </c>
      <c r="BM128" s="172" t="s">
        <v>226</v>
      </c>
    </row>
    <row r="129" spans="1:65" s="2" customFormat="1" ht="16.5" customHeight="1">
      <c r="A129" s="30"/>
      <c r="B129" s="31"/>
      <c r="C129" s="160" t="s">
        <v>8</v>
      </c>
      <c r="D129" s="160" t="s">
        <v>114</v>
      </c>
      <c r="E129" s="161" t="s">
        <v>164</v>
      </c>
      <c r="F129" s="162" t="s">
        <v>165</v>
      </c>
      <c r="G129" s="163" t="s">
        <v>117</v>
      </c>
      <c r="H129" s="164">
        <v>29</v>
      </c>
      <c r="I129" s="165"/>
      <c r="J129" s="166">
        <f t="shared" si="0"/>
        <v>0</v>
      </c>
      <c r="K129" s="162" t="s">
        <v>1</v>
      </c>
      <c r="L129" s="167"/>
      <c r="M129" s="168" t="s">
        <v>1</v>
      </c>
      <c r="N129" s="169" t="s">
        <v>42</v>
      </c>
      <c r="O129" s="67"/>
      <c r="P129" s="170">
        <f t="shared" si="1"/>
        <v>0</v>
      </c>
      <c r="Q129" s="170">
        <v>0</v>
      </c>
      <c r="R129" s="170">
        <f t="shared" si="2"/>
        <v>0</v>
      </c>
      <c r="S129" s="170">
        <v>0</v>
      </c>
      <c r="T129" s="171">
        <f t="shared" si="3"/>
        <v>0</v>
      </c>
      <c r="U129" s="30"/>
      <c r="V129" s="30"/>
      <c r="W129" s="30"/>
      <c r="X129" s="30"/>
      <c r="Y129" s="30"/>
      <c r="Z129" s="30"/>
      <c r="AA129" s="30"/>
      <c r="AB129" s="30"/>
      <c r="AC129" s="30"/>
      <c r="AD129" s="30"/>
      <c r="AE129" s="30"/>
      <c r="AR129" s="172" t="s">
        <v>87</v>
      </c>
      <c r="AT129" s="172" t="s">
        <v>114</v>
      </c>
      <c r="AU129" s="172" t="s">
        <v>77</v>
      </c>
      <c r="AY129" s="13" t="s">
        <v>118</v>
      </c>
      <c r="BE129" s="173">
        <f t="shared" si="4"/>
        <v>0</v>
      </c>
      <c r="BF129" s="173">
        <f t="shared" si="5"/>
        <v>0</v>
      </c>
      <c r="BG129" s="173">
        <f t="shared" si="6"/>
        <v>0</v>
      </c>
      <c r="BH129" s="173">
        <f t="shared" si="7"/>
        <v>0</v>
      </c>
      <c r="BI129" s="173">
        <f t="shared" si="8"/>
        <v>0</v>
      </c>
      <c r="BJ129" s="13" t="s">
        <v>85</v>
      </c>
      <c r="BK129" s="173">
        <f t="shared" si="9"/>
        <v>0</v>
      </c>
      <c r="BL129" s="13" t="s">
        <v>85</v>
      </c>
      <c r="BM129" s="172" t="s">
        <v>227</v>
      </c>
    </row>
    <row r="130" spans="1:65" s="2" customFormat="1" ht="16.5" customHeight="1">
      <c r="A130" s="30"/>
      <c r="B130" s="31"/>
      <c r="C130" s="160" t="s">
        <v>163</v>
      </c>
      <c r="D130" s="160" t="s">
        <v>114</v>
      </c>
      <c r="E130" s="161" t="s">
        <v>168</v>
      </c>
      <c r="F130" s="162" t="s">
        <v>169</v>
      </c>
      <c r="G130" s="163" t="s">
        <v>117</v>
      </c>
      <c r="H130" s="164">
        <v>2</v>
      </c>
      <c r="I130" s="165"/>
      <c r="J130" s="166">
        <f t="shared" si="0"/>
        <v>0</v>
      </c>
      <c r="K130" s="162" t="s">
        <v>1</v>
      </c>
      <c r="L130" s="167"/>
      <c r="M130" s="168" t="s">
        <v>1</v>
      </c>
      <c r="N130" s="169" t="s">
        <v>42</v>
      </c>
      <c r="O130" s="67"/>
      <c r="P130" s="170">
        <f t="shared" si="1"/>
        <v>0</v>
      </c>
      <c r="Q130" s="170">
        <v>0</v>
      </c>
      <c r="R130" s="170">
        <f t="shared" si="2"/>
        <v>0</v>
      </c>
      <c r="S130" s="170">
        <v>0</v>
      </c>
      <c r="T130" s="171">
        <f t="shared" si="3"/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72" t="s">
        <v>87</v>
      </c>
      <c r="AT130" s="172" t="s">
        <v>114</v>
      </c>
      <c r="AU130" s="172" t="s">
        <v>77</v>
      </c>
      <c r="AY130" s="13" t="s">
        <v>118</v>
      </c>
      <c r="BE130" s="173">
        <f t="shared" si="4"/>
        <v>0</v>
      </c>
      <c r="BF130" s="173">
        <f t="shared" si="5"/>
        <v>0</v>
      </c>
      <c r="BG130" s="173">
        <f t="shared" si="6"/>
        <v>0</v>
      </c>
      <c r="BH130" s="173">
        <f t="shared" si="7"/>
        <v>0</v>
      </c>
      <c r="BI130" s="173">
        <f t="shared" si="8"/>
        <v>0</v>
      </c>
      <c r="BJ130" s="13" t="s">
        <v>85</v>
      </c>
      <c r="BK130" s="173">
        <f t="shared" si="9"/>
        <v>0</v>
      </c>
      <c r="BL130" s="13" t="s">
        <v>85</v>
      </c>
      <c r="BM130" s="172" t="s">
        <v>228</v>
      </c>
    </row>
    <row r="131" spans="1:65" s="2" customFormat="1" ht="16.5" customHeight="1">
      <c r="A131" s="30"/>
      <c r="B131" s="31"/>
      <c r="C131" s="160" t="s">
        <v>167</v>
      </c>
      <c r="D131" s="160" t="s">
        <v>114</v>
      </c>
      <c r="E131" s="161" t="s">
        <v>172</v>
      </c>
      <c r="F131" s="162" t="s">
        <v>173</v>
      </c>
      <c r="G131" s="163" t="s">
        <v>117</v>
      </c>
      <c r="H131" s="164">
        <v>29</v>
      </c>
      <c r="I131" s="165"/>
      <c r="J131" s="166">
        <f t="shared" si="0"/>
        <v>0</v>
      </c>
      <c r="K131" s="162" t="s">
        <v>1</v>
      </c>
      <c r="L131" s="167"/>
      <c r="M131" s="168" t="s">
        <v>1</v>
      </c>
      <c r="N131" s="169" t="s">
        <v>42</v>
      </c>
      <c r="O131" s="67"/>
      <c r="P131" s="170">
        <f t="shared" si="1"/>
        <v>0</v>
      </c>
      <c r="Q131" s="170">
        <v>0</v>
      </c>
      <c r="R131" s="170">
        <f t="shared" si="2"/>
        <v>0</v>
      </c>
      <c r="S131" s="170">
        <v>0</v>
      </c>
      <c r="T131" s="171">
        <f t="shared" si="3"/>
        <v>0</v>
      </c>
      <c r="U131" s="30"/>
      <c r="V131" s="30"/>
      <c r="W131" s="30"/>
      <c r="X131" s="30"/>
      <c r="Y131" s="30"/>
      <c r="Z131" s="30"/>
      <c r="AA131" s="30"/>
      <c r="AB131" s="30"/>
      <c r="AC131" s="30"/>
      <c r="AD131" s="30"/>
      <c r="AE131" s="30"/>
      <c r="AR131" s="172" t="s">
        <v>87</v>
      </c>
      <c r="AT131" s="172" t="s">
        <v>114</v>
      </c>
      <c r="AU131" s="172" t="s">
        <v>77</v>
      </c>
      <c r="AY131" s="13" t="s">
        <v>118</v>
      </c>
      <c r="BE131" s="173">
        <f t="shared" si="4"/>
        <v>0</v>
      </c>
      <c r="BF131" s="173">
        <f t="shared" si="5"/>
        <v>0</v>
      </c>
      <c r="BG131" s="173">
        <f t="shared" si="6"/>
        <v>0</v>
      </c>
      <c r="BH131" s="173">
        <f t="shared" si="7"/>
        <v>0</v>
      </c>
      <c r="BI131" s="173">
        <f t="shared" si="8"/>
        <v>0</v>
      </c>
      <c r="BJ131" s="13" t="s">
        <v>85</v>
      </c>
      <c r="BK131" s="173">
        <f t="shared" si="9"/>
        <v>0</v>
      </c>
      <c r="BL131" s="13" t="s">
        <v>85</v>
      </c>
      <c r="BM131" s="172" t="s">
        <v>229</v>
      </c>
    </row>
    <row r="132" spans="1:65" s="11" customFormat="1" ht="25.9" customHeight="1">
      <c r="B132" s="174"/>
      <c r="C132" s="175"/>
      <c r="D132" s="176" t="s">
        <v>76</v>
      </c>
      <c r="E132" s="177" t="s">
        <v>175</v>
      </c>
      <c r="F132" s="177" t="s">
        <v>176</v>
      </c>
      <c r="G132" s="175"/>
      <c r="H132" s="175"/>
      <c r="I132" s="178"/>
      <c r="J132" s="179">
        <f>BK132</f>
        <v>0</v>
      </c>
      <c r="K132" s="175"/>
      <c r="L132" s="180"/>
      <c r="M132" s="181"/>
      <c r="N132" s="182"/>
      <c r="O132" s="182"/>
      <c r="P132" s="183">
        <f>SUM(P133:P141)</f>
        <v>0</v>
      </c>
      <c r="Q132" s="182"/>
      <c r="R132" s="183">
        <f>SUM(R133:R141)</f>
        <v>0</v>
      </c>
      <c r="S132" s="182"/>
      <c r="T132" s="184">
        <f>SUM(T133:T141)</f>
        <v>0</v>
      </c>
      <c r="AR132" s="185" t="s">
        <v>128</v>
      </c>
      <c r="AT132" s="186" t="s">
        <v>76</v>
      </c>
      <c r="AU132" s="186" t="s">
        <v>77</v>
      </c>
      <c r="AY132" s="185" t="s">
        <v>118</v>
      </c>
      <c r="BK132" s="187">
        <f>SUM(BK133:BK141)</f>
        <v>0</v>
      </c>
    </row>
    <row r="133" spans="1:65" s="2" customFormat="1" ht="78" customHeight="1">
      <c r="A133" s="30"/>
      <c r="B133" s="31"/>
      <c r="C133" s="188" t="s">
        <v>171</v>
      </c>
      <c r="D133" s="188" t="s">
        <v>178</v>
      </c>
      <c r="E133" s="189" t="s">
        <v>179</v>
      </c>
      <c r="F133" s="190" t="s">
        <v>180</v>
      </c>
      <c r="G133" s="191" t="s">
        <v>117</v>
      </c>
      <c r="H133" s="192">
        <v>184</v>
      </c>
      <c r="I133" s="193"/>
      <c r="J133" s="194">
        <f t="shared" ref="J133:J141" si="10">ROUND(I133*H133,2)</f>
        <v>0</v>
      </c>
      <c r="K133" s="190" t="s">
        <v>122</v>
      </c>
      <c r="L133" s="35"/>
      <c r="M133" s="195" t="s">
        <v>1</v>
      </c>
      <c r="N133" s="196" t="s">
        <v>42</v>
      </c>
      <c r="O133" s="67"/>
      <c r="P133" s="170">
        <f t="shared" ref="P133:P141" si="11">O133*H133</f>
        <v>0</v>
      </c>
      <c r="Q133" s="170">
        <v>0</v>
      </c>
      <c r="R133" s="170">
        <f t="shared" ref="R133:R141" si="12">Q133*H133</f>
        <v>0</v>
      </c>
      <c r="S133" s="170">
        <v>0</v>
      </c>
      <c r="T133" s="171">
        <f t="shared" ref="T133:T141" si="13"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72" t="s">
        <v>181</v>
      </c>
      <c r="AT133" s="172" t="s">
        <v>178</v>
      </c>
      <c r="AU133" s="172" t="s">
        <v>85</v>
      </c>
      <c r="AY133" s="13" t="s">
        <v>118</v>
      </c>
      <c r="BE133" s="173">
        <f t="shared" ref="BE133:BE141" si="14">IF(N133="základní",J133,0)</f>
        <v>0</v>
      </c>
      <c r="BF133" s="173">
        <f t="shared" ref="BF133:BF141" si="15">IF(N133="snížená",J133,0)</f>
        <v>0</v>
      </c>
      <c r="BG133" s="173">
        <f t="shared" ref="BG133:BG141" si="16">IF(N133="zákl. přenesená",J133,0)</f>
        <v>0</v>
      </c>
      <c r="BH133" s="173">
        <f t="shared" ref="BH133:BH141" si="17">IF(N133="sníž. přenesená",J133,0)</f>
        <v>0</v>
      </c>
      <c r="BI133" s="173">
        <f t="shared" ref="BI133:BI141" si="18">IF(N133="nulová",J133,0)</f>
        <v>0</v>
      </c>
      <c r="BJ133" s="13" t="s">
        <v>85</v>
      </c>
      <c r="BK133" s="173">
        <f t="shared" ref="BK133:BK141" si="19">ROUND(I133*H133,2)</f>
        <v>0</v>
      </c>
      <c r="BL133" s="13" t="s">
        <v>181</v>
      </c>
      <c r="BM133" s="172" t="s">
        <v>230</v>
      </c>
    </row>
    <row r="134" spans="1:65" s="2" customFormat="1" ht="76.349999999999994" customHeight="1">
      <c r="A134" s="30"/>
      <c r="B134" s="31"/>
      <c r="C134" s="188" t="s">
        <v>136</v>
      </c>
      <c r="D134" s="188" t="s">
        <v>178</v>
      </c>
      <c r="E134" s="189" t="s">
        <v>184</v>
      </c>
      <c r="F134" s="190" t="s">
        <v>185</v>
      </c>
      <c r="G134" s="191" t="s">
        <v>117</v>
      </c>
      <c r="H134" s="192">
        <v>33</v>
      </c>
      <c r="I134" s="193"/>
      <c r="J134" s="194">
        <f t="shared" si="10"/>
        <v>0</v>
      </c>
      <c r="K134" s="190" t="s">
        <v>122</v>
      </c>
      <c r="L134" s="35"/>
      <c r="M134" s="195" t="s">
        <v>1</v>
      </c>
      <c r="N134" s="196" t="s">
        <v>42</v>
      </c>
      <c r="O134" s="67"/>
      <c r="P134" s="170">
        <f t="shared" si="11"/>
        <v>0</v>
      </c>
      <c r="Q134" s="170">
        <v>0</v>
      </c>
      <c r="R134" s="170">
        <f t="shared" si="12"/>
        <v>0</v>
      </c>
      <c r="S134" s="170">
        <v>0</v>
      </c>
      <c r="T134" s="171">
        <f t="shared" si="13"/>
        <v>0</v>
      </c>
      <c r="U134" s="30"/>
      <c r="V134" s="30"/>
      <c r="W134" s="30"/>
      <c r="X134" s="30"/>
      <c r="Y134" s="30"/>
      <c r="Z134" s="30"/>
      <c r="AA134" s="30"/>
      <c r="AB134" s="30"/>
      <c r="AC134" s="30"/>
      <c r="AD134" s="30"/>
      <c r="AE134" s="30"/>
      <c r="AR134" s="172" t="s">
        <v>181</v>
      </c>
      <c r="AT134" s="172" t="s">
        <v>178</v>
      </c>
      <c r="AU134" s="172" t="s">
        <v>85</v>
      </c>
      <c r="AY134" s="13" t="s">
        <v>118</v>
      </c>
      <c r="BE134" s="173">
        <f t="shared" si="14"/>
        <v>0</v>
      </c>
      <c r="BF134" s="173">
        <f t="shared" si="15"/>
        <v>0</v>
      </c>
      <c r="BG134" s="173">
        <f t="shared" si="16"/>
        <v>0</v>
      </c>
      <c r="BH134" s="173">
        <f t="shared" si="17"/>
        <v>0</v>
      </c>
      <c r="BI134" s="173">
        <f t="shared" si="18"/>
        <v>0</v>
      </c>
      <c r="BJ134" s="13" t="s">
        <v>85</v>
      </c>
      <c r="BK134" s="173">
        <f t="shared" si="19"/>
        <v>0</v>
      </c>
      <c r="BL134" s="13" t="s">
        <v>181</v>
      </c>
      <c r="BM134" s="172" t="s">
        <v>231</v>
      </c>
    </row>
    <row r="135" spans="1:65" s="2" customFormat="1" ht="76.349999999999994" customHeight="1">
      <c r="A135" s="30"/>
      <c r="B135" s="31"/>
      <c r="C135" s="188" t="s">
        <v>183</v>
      </c>
      <c r="D135" s="188" t="s">
        <v>178</v>
      </c>
      <c r="E135" s="189" t="s">
        <v>188</v>
      </c>
      <c r="F135" s="190" t="s">
        <v>189</v>
      </c>
      <c r="G135" s="191" t="s">
        <v>117</v>
      </c>
      <c r="H135" s="192">
        <v>2</v>
      </c>
      <c r="I135" s="193"/>
      <c r="J135" s="194">
        <f t="shared" si="10"/>
        <v>0</v>
      </c>
      <c r="K135" s="190" t="s">
        <v>122</v>
      </c>
      <c r="L135" s="35"/>
      <c r="M135" s="195" t="s">
        <v>1</v>
      </c>
      <c r="N135" s="196" t="s">
        <v>42</v>
      </c>
      <c r="O135" s="67"/>
      <c r="P135" s="170">
        <f t="shared" si="11"/>
        <v>0</v>
      </c>
      <c r="Q135" s="170">
        <v>0</v>
      </c>
      <c r="R135" s="170">
        <f t="shared" si="12"/>
        <v>0</v>
      </c>
      <c r="S135" s="170">
        <v>0</v>
      </c>
      <c r="T135" s="171">
        <f t="shared" si="13"/>
        <v>0</v>
      </c>
      <c r="U135" s="30"/>
      <c r="V135" s="30"/>
      <c r="W135" s="30"/>
      <c r="X135" s="30"/>
      <c r="Y135" s="30"/>
      <c r="Z135" s="30"/>
      <c r="AA135" s="30"/>
      <c r="AB135" s="30"/>
      <c r="AC135" s="30"/>
      <c r="AD135" s="30"/>
      <c r="AE135" s="30"/>
      <c r="AR135" s="172" t="s">
        <v>181</v>
      </c>
      <c r="AT135" s="172" t="s">
        <v>178</v>
      </c>
      <c r="AU135" s="172" t="s">
        <v>85</v>
      </c>
      <c r="AY135" s="13" t="s">
        <v>118</v>
      </c>
      <c r="BE135" s="173">
        <f t="shared" si="14"/>
        <v>0</v>
      </c>
      <c r="BF135" s="173">
        <f t="shared" si="15"/>
        <v>0</v>
      </c>
      <c r="BG135" s="173">
        <f t="shared" si="16"/>
        <v>0</v>
      </c>
      <c r="BH135" s="173">
        <f t="shared" si="17"/>
        <v>0</v>
      </c>
      <c r="BI135" s="173">
        <f t="shared" si="18"/>
        <v>0</v>
      </c>
      <c r="BJ135" s="13" t="s">
        <v>85</v>
      </c>
      <c r="BK135" s="173">
        <f t="shared" si="19"/>
        <v>0</v>
      </c>
      <c r="BL135" s="13" t="s">
        <v>181</v>
      </c>
      <c r="BM135" s="172" t="s">
        <v>232</v>
      </c>
    </row>
    <row r="136" spans="1:65" s="2" customFormat="1" ht="33" customHeight="1">
      <c r="A136" s="30"/>
      <c r="B136" s="31"/>
      <c r="C136" s="188" t="s">
        <v>187</v>
      </c>
      <c r="D136" s="188" t="s">
        <v>178</v>
      </c>
      <c r="E136" s="189" t="s">
        <v>192</v>
      </c>
      <c r="F136" s="190" t="s">
        <v>193</v>
      </c>
      <c r="G136" s="191" t="s">
        <v>117</v>
      </c>
      <c r="H136" s="192">
        <v>252</v>
      </c>
      <c r="I136" s="193"/>
      <c r="J136" s="194">
        <f t="shared" si="10"/>
        <v>0</v>
      </c>
      <c r="K136" s="190" t="s">
        <v>122</v>
      </c>
      <c r="L136" s="35"/>
      <c r="M136" s="195" t="s">
        <v>1</v>
      </c>
      <c r="N136" s="196" t="s">
        <v>42</v>
      </c>
      <c r="O136" s="67"/>
      <c r="P136" s="170">
        <f t="shared" si="11"/>
        <v>0</v>
      </c>
      <c r="Q136" s="170">
        <v>0</v>
      </c>
      <c r="R136" s="170">
        <f t="shared" si="12"/>
        <v>0</v>
      </c>
      <c r="S136" s="170">
        <v>0</v>
      </c>
      <c r="T136" s="171">
        <f t="shared" si="13"/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72" t="s">
        <v>85</v>
      </c>
      <c r="AT136" s="172" t="s">
        <v>178</v>
      </c>
      <c r="AU136" s="172" t="s">
        <v>85</v>
      </c>
      <c r="AY136" s="13" t="s">
        <v>118</v>
      </c>
      <c r="BE136" s="173">
        <f t="shared" si="14"/>
        <v>0</v>
      </c>
      <c r="BF136" s="173">
        <f t="shared" si="15"/>
        <v>0</v>
      </c>
      <c r="BG136" s="173">
        <f t="shared" si="16"/>
        <v>0</v>
      </c>
      <c r="BH136" s="173">
        <f t="shared" si="17"/>
        <v>0</v>
      </c>
      <c r="BI136" s="173">
        <f t="shared" si="18"/>
        <v>0</v>
      </c>
      <c r="BJ136" s="13" t="s">
        <v>85</v>
      </c>
      <c r="BK136" s="173">
        <f t="shared" si="19"/>
        <v>0</v>
      </c>
      <c r="BL136" s="13" t="s">
        <v>85</v>
      </c>
      <c r="BM136" s="172" t="s">
        <v>233</v>
      </c>
    </row>
    <row r="137" spans="1:65" s="2" customFormat="1" ht="24.2" customHeight="1">
      <c r="A137" s="30"/>
      <c r="B137" s="31"/>
      <c r="C137" s="188" t="s">
        <v>191</v>
      </c>
      <c r="D137" s="188" t="s">
        <v>178</v>
      </c>
      <c r="E137" s="189" t="s">
        <v>196</v>
      </c>
      <c r="F137" s="190" t="s">
        <v>197</v>
      </c>
      <c r="G137" s="191" t="s">
        <v>117</v>
      </c>
      <c r="H137" s="192">
        <v>184</v>
      </c>
      <c r="I137" s="193"/>
      <c r="J137" s="194">
        <f t="shared" si="10"/>
        <v>0</v>
      </c>
      <c r="K137" s="190" t="s">
        <v>122</v>
      </c>
      <c r="L137" s="35"/>
      <c r="M137" s="195" t="s">
        <v>1</v>
      </c>
      <c r="N137" s="196" t="s">
        <v>42</v>
      </c>
      <c r="O137" s="67"/>
      <c r="P137" s="170">
        <f t="shared" si="11"/>
        <v>0</v>
      </c>
      <c r="Q137" s="170">
        <v>0</v>
      </c>
      <c r="R137" s="170">
        <f t="shared" si="12"/>
        <v>0</v>
      </c>
      <c r="S137" s="170">
        <v>0</v>
      </c>
      <c r="T137" s="171">
        <f t="shared" si="13"/>
        <v>0</v>
      </c>
      <c r="U137" s="30"/>
      <c r="V137" s="30"/>
      <c r="W137" s="30"/>
      <c r="X137" s="30"/>
      <c r="Y137" s="30"/>
      <c r="Z137" s="30"/>
      <c r="AA137" s="30"/>
      <c r="AB137" s="30"/>
      <c r="AC137" s="30"/>
      <c r="AD137" s="30"/>
      <c r="AE137" s="30"/>
      <c r="AR137" s="172" t="s">
        <v>181</v>
      </c>
      <c r="AT137" s="172" t="s">
        <v>178</v>
      </c>
      <c r="AU137" s="172" t="s">
        <v>85</v>
      </c>
      <c r="AY137" s="13" t="s">
        <v>118</v>
      </c>
      <c r="BE137" s="173">
        <f t="shared" si="14"/>
        <v>0</v>
      </c>
      <c r="BF137" s="173">
        <f t="shared" si="15"/>
        <v>0</v>
      </c>
      <c r="BG137" s="173">
        <f t="shared" si="16"/>
        <v>0</v>
      </c>
      <c r="BH137" s="173">
        <f t="shared" si="17"/>
        <v>0</v>
      </c>
      <c r="BI137" s="173">
        <f t="shared" si="18"/>
        <v>0</v>
      </c>
      <c r="BJ137" s="13" t="s">
        <v>85</v>
      </c>
      <c r="BK137" s="173">
        <f t="shared" si="19"/>
        <v>0</v>
      </c>
      <c r="BL137" s="13" t="s">
        <v>181</v>
      </c>
      <c r="BM137" s="172" t="s">
        <v>234</v>
      </c>
    </row>
    <row r="138" spans="1:65" s="2" customFormat="1" ht="24.2" customHeight="1">
      <c r="A138" s="30"/>
      <c r="B138" s="31"/>
      <c r="C138" s="188" t="s">
        <v>195</v>
      </c>
      <c r="D138" s="188" t="s">
        <v>178</v>
      </c>
      <c r="E138" s="189" t="s">
        <v>199</v>
      </c>
      <c r="F138" s="190" t="s">
        <v>200</v>
      </c>
      <c r="G138" s="191" t="s">
        <v>117</v>
      </c>
      <c r="H138" s="192">
        <v>35</v>
      </c>
      <c r="I138" s="193"/>
      <c r="J138" s="194">
        <f t="shared" si="10"/>
        <v>0</v>
      </c>
      <c r="K138" s="190" t="s">
        <v>122</v>
      </c>
      <c r="L138" s="35"/>
      <c r="M138" s="195" t="s">
        <v>1</v>
      </c>
      <c r="N138" s="196" t="s">
        <v>42</v>
      </c>
      <c r="O138" s="67"/>
      <c r="P138" s="170">
        <f t="shared" si="11"/>
        <v>0</v>
      </c>
      <c r="Q138" s="170">
        <v>0</v>
      </c>
      <c r="R138" s="170">
        <f t="shared" si="12"/>
        <v>0</v>
      </c>
      <c r="S138" s="170">
        <v>0</v>
      </c>
      <c r="T138" s="171">
        <f t="shared" si="13"/>
        <v>0</v>
      </c>
      <c r="U138" s="30"/>
      <c r="V138" s="30"/>
      <c r="W138" s="30"/>
      <c r="X138" s="30"/>
      <c r="Y138" s="30"/>
      <c r="Z138" s="30"/>
      <c r="AA138" s="30"/>
      <c r="AB138" s="30"/>
      <c r="AC138" s="30"/>
      <c r="AD138" s="30"/>
      <c r="AE138" s="30"/>
      <c r="AR138" s="172" t="s">
        <v>181</v>
      </c>
      <c r="AT138" s="172" t="s">
        <v>178</v>
      </c>
      <c r="AU138" s="172" t="s">
        <v>85</v>
      </c>
      <c r="AY138" s="13" t="s">
        <v>118</v>
      </c>
      <c r="BE138" s="173">
        <f t="shared" si="14"/>
        <v>0</v>
      </c>
      <c r="BF138" s="173">
        <f t="shared" si="15"/>
        <v>0</v>
      </c>
      <c r="BG138" s="173">
        <f t="shared" si="16"/>
        <v>0</v>
      </c>
      <c r="BH138" s="173">
        <f t="shared" si="17"/>
        <v>0</v>
      </c>
      <c r="BI138" s="173">
        <f t="shared" si="18"/>
        <v>0</v>
      </c>
      <c r="BJ138" s="13" t="s">
        <v>85</v>
      </c>
      <c r="BK138" s="173">
        <f t="shared" si="19"/>
        <v>0</v>
      </c>
      <c r="BL138" s="13" t="s">
        <v>181</v>
      </c>
      <c r="BM138" s="172" t="s">
        <v>235</v>
      </c>
    </row>
    <row r="139" spans="1:65" s="2" customFormat="1" ht="128.65" customHeight="1">
      <c r="A139" s="30"/>
      <c r="B139" s="31"/>
      <c r="C139" s="188" t="s">
        <v>7</v>
      </c>
      <c r="D139" s="188" t="s">
        <v>178</v>
      </c>
      <c r="E139" s="189" t="s">
        <v>203</v>
      </c>
      <c r="F139" s="190" t="s">
        <v>204</v>
      </c>
      <c r="G139" s="191" t="s">
        <v>117</v>
      </c>
      <c r="H139" s="192">
        <v>8</v>
      </c>
      <c r="I139" s="193"/>
      <c r="J139" s="194">
        <f t="shared" si="10"/>
        <v>0</v>
      </c>
      <c r="K139" s="190" t="s">
        <v>122</v>
      </c>
      <c r="L139" s="35"/>
      <c r="M139" s="195" t="s">
        <v>1</v>
      </c>
      <c r="N139" s="196" t="s">
        <v>42</v>
      </c>
      <c r="O139" s="67"/>
      <c r="P139" s="170">
        <f t="shared" si="11"/>
        <v>0</v>
      </c>
      <c r="Q139" s="170">
        <v>0</v>
      </c>
      <c r="R139" s="170">
        <f t="shared" si="12"/>
        <v>0</v>
      </c>
      <c r="S139" s="170">
        <v>0</v>
      </c>
      <c r="T139" s="171">
        <f t="shared" si="13"/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72" t="s">
        <v>181</v>
      </c>
      <c r="AT139" s="172" t="s">
        <v>178</v>
      </c>
      <c r="AU139" s="172" t="s">
        <v>85</v>
      </c>
      <c r="AY139" s="13" t="s">
        <v>118</v>
      </c>
      <c r="BE139" s="173">
        <f t="shared" si="14"/>
        <v>0</v>
      </c>
      <c r="BF139" s="173">
        <f t="shared" si="15"/>
        <v>0</v>
      </c>
      <c r="BG139" s="173">
        <f t="shared" si="16"/>
        <v>0</v>
      </c>
      <c r="BH139" s="173">
        <f t="shared" si="17"/>
        <v>0</v>
      </c>
      <c r="BI139" s="173">
        <f t="shared" si="18"/>
        <v>0</v>
      </c>
      <c r="BJ139" s="13" t="s">
        <v>85</v>
      </c>
      <c r="BK139" s="173">
        <f t="shared" si="19"/>
        <v>0</v>
      </c>
      <c r="BL139" s="13" t="s">
        <v>181</v>
      </c>
      <c r="BM139" s="172" t="s">
        <v>236</v>
      </c>
    </row>
    <row r="140" spans="1:65" s="2" customFormat="1" ht="128.65" customHeight="1">
      <c r="A140" s="30"/>
      <c r="B140" s="31"/>
      <c r="C140" s="188" t="s">
        <v>202</v>
      </c>
      <c r="D140" s="188" t="s">
        <v>178</v>
      </c>
      <c r="E140" s="189" t="s">
        <v>207</v>
      </c>
      <c r="F140" s="190" t="s">
        <v>208</v>
      </c>
      <c r="G140" s="191" t="s">
        <v>117</v>
      </c>
      <c r="H140" s="192">
        <v>19</v>
      </c>
      <c r="I140" s="193"/>
      <c r="J140" s="194">
        <f t="shared" si="10"/>
        <v>0</v>
      </c>
      <c r="K140" s="190" t="s">
        <v>122</v>
      </c>
      <c r="L140" s="35"/>
      <c r="M140" s="195" t="s">
        <v>1</v>
      </c>
      <c r="N140" s="196" t="s">
        <v>42</v>
      </c>
      <c r="O140" s="67"/>
      <c r="P140" s="170">
        <f t="shared" si="11"/>
        <v>0</v>
      </c>
      <c r="Q140" s="170">
        <v>0</v>
      </c>
      <c r="R140" s="170">
        <f t="shared" si="12"/>
        <v>0</v>
      </c>
      <c r="S140" s="170">
        <v>0</v>
      </c>
      <c r="T140" s="171">
        <f t="shared" si="13"/>
        <v>0</v>
      </c>
      <c r="U140" s="30"/>
      <c r="V140" s="30"/>
      <c r="W140" s="30"/>
      <c r="X140" s="30"/>
      <c r="Y140" s="30"/>
      <c r="Z140" s="30"/>
      <c r="AA140" s="30"/>
      <c r="AB140" s="30"/>
      <c r="AC140" s="30"/>
      <c r="AD140" s="30"/>
      <c r="AE140" s="30"/>
      <c r="AR140" s="172" t="s">
        <v>181</v>
      </c>
      <c r="AT140" s="172" t="s">
        <v>178</v>
      </c>
      <c r="AU140" s="172" t="s">
        <v>85</v>
      </c>
      <c r="AY140" s="13" t="s">
        <v>118</v>
      </c>
      <c r="BE140" s="173">
        <f t="shared" si="14"/>
        <v>0</v>
      </c>
      <c r="BF140" s="173">
        <f t="shared" si="15"/>
        <v>0</v>
      </c>
      <c r="BG140" s="173">
        <f t="shared" si="16"/>
        <v>0</v>
      </c>
      <c r="BH140" s="173">
        <f t="shared" si="17"/>
        <v>0</v>
      </c>
      <c r="BI140" s="173">
        <f t="shared" si="18"/>
        <v>0</v>
      </c>
      <c r="BJ140" s="13" t="s">
        <v>85</v>
      </c>
      <c r="BK140" s="173">
        <f t="shared" si="19"/>
        <v>0</v>
      </c>
      <c r="BL140" s="13" t="s">
        <v>181</v>
      </c>
      <c r="BM140" s="172" t="s">
        <v>237</v>
      </c>
    </row>
    <row r="141" spans="1:65" s="2" customFormat="1" ht="16.5" customHeight="1">
      <c r="A141" s="30"/>
      <c r="B141" s="31"/>
      <c r="C141" s="188" t="s">
        <v>206</v>
      </c>
      <c r="D141" s="188" t="s">
        <v>178</v>
      </c>
      <c r="E141" s="189" t="s">
        <v>211</v>
      </c>
      <c r="F141" s="190" t="s">
        <v>212</v>
      </c>
      <c r="G141" s="191" t="s">
        <v>117</v>
      </c>
      <c r="H141" s="192">
        <v>46</v>
      </c>
      <c r="I141" s="193"/>
      <c r="J141" s="194">
        <f t="shared" si="10"/>
        <v>0</v>
      </c>
      <c r="K141" s="190" t="s">
        <v>122</v>
      </c>
      <c r="L141" s="35"/>
      <c r="M141" s="197" t="s">
        <v>1</v>
      </c>
      <c r="N141" s="198" t="s">
        <v>42</v>
      </c>
      <c r="O141" s="199"/>
      <c r="P141" s="200">
        <f t="shared" si="11"/>
        <v>0</v>
      </c>
      <c r="Q141" s="200">
        <v>0</v>
      </c>
      <c r="R141" s="200">
        <f t="shared" si="12"/>
        <v>0</v>
      </c>
      <c r="S141" s="200">
        <v>0</v>
      </c>
      <c r="T141" s="201">
        <f t="shared" si="13"/>
        <v>0</v>
      </c>
      <c r="U141" s="30"/>
      <c r="V141" s="30"/>
      <c r="W141" s="30"/>
      <c r="X141" s="30"/>
      <c r="Y141" s="30"/>
      <c r="Z141" s="30"/>
      <c r="AA141" s="30"/>
      <c r="AB141" s="30"/>
      <c r="AC141" s="30"/>
      <c r="AD141" s="30"/>
      <c r="AE141" s="30"/>
      <c r="AR141" s="172" t="s">
        <v>181</v>
      </c>
      <c r="AT141" s="172" t="s">
        <v>178</v>
      </c>
      <c r="AU141" s="172" t="s">
        <v>85</v>
      </c>
      <c r="AY141" s="13" t="s">
        <v>118</v>
      </c>
      <c r="BE141" s="173">
        <f t="shared" si="14"/>
        <v>0</v>
      </c>
      <c r="BF141" s="173">
        <f t="shared" si="15"/>
        <v>0</v>
      </c>
      <c r="BG141" s="173">
        <f t="shared" si="16"/>
        <v>0</v>
      </c>
      <c r="BH141" s="173">
        <f t="shared" si="17"/>
        <v>0</v>
      </c>
      <c r="BI141" s="173">
        <f t="shared" si="18"/>
        <v>0</v>
      </c>
      <c r="BJ141" s="13" t="s">
        <v>85</v>
      </c>
      <c r="BK141" s="173">
        <f t="shared" si="19"/>
        <v>0</v>
      </c>
      <c r="BL141" s="13" t="s">
        <v>181</v>
      </c>
      <c r="BM141" s="172" t="s">
        <v>238</v>
      </c>
    </row>
    <row r="142" spans="1:65" s="2" customFormat="1" ht="6.95" customHeight="1">
      <c r="A142" s="30"/>
      <c r="B142" s="50"/>
      <c r="C142" s="51"/>
      <c r="D142" s="51"/>
      <c r="E142" s="51"/>
      <c r="F142" s="51"/>
      <c r="G142" s="51"/>
      <c r="H142" s="51"/>
      <c r="I142" s="51"/>
      <c r="J142" s="51"/>
      <c r="K142" s="51"/>
      <c r="L142" s="35"/>
      <c r="M142" s="30"/>
      <c r="O142" s="30"/>
      <c r="P142" s="30"/>
      <c r="Q142" s="30"/>
      <c r="R142" s="30"/>
      <c r="S142" s="30"/>
      <c r="T142" s="30"/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</row>
  </sheetData>
  <sheetProtection algorithmName="SHA-512" hashValue="hHKASWfLAT5q8i4fq0P+yyyCupqxKmitwJWSx1rYvCMfn3GWJov+jFv+wVbQYv1wLuihzqU+/7nY2K29J2SXJw==" saltValue="g3Jq6ZrqZdbA3MT9T6PEz3TVnFlgbuxI723QYQsf15oQLcJjxJjhWh2ocUanHrcLmSFgE2vsaKew/lj7iAmOrw==" spinCount="100000" sheet="1" objects="1" scenarios="1" formatColumns="0" formatRows="0" autoFilter="0"/>
  <autoFilter ref="C116:K141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PS 01 - ŽST Štěpánov</vt:lpstr>
      <vt:lpstr>PS 02 - ŽST Lukavice</vt:lpstr>
      <vt:lpstr>'PS 01 - ŽST Štěpánov'!Názvy_tisku</vt:lpstr>
      <vt:lpstr>'PS 02 - ŽST Lukavice'!Názvy_tisku</vt:lpstr>
      <vt:lpstr>'Rekapitulace stavby'!Názvy_tisku</vt:lpstr>
      <vt:lpstr>'PS 01 - ŽST Štěpánov'!Oblast_tisku</vt:lpstr>
      <vt:lpstr>'PS 02 - ŽST Lukavice'!Oblast_tisku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Jachan František, Ing.</dc:creator>
  <cp:lastModifiedBy>Škopík Václav, Ing.</cp:lastModifiedBy>
  <dcterms:created xsi:type="dcterms:W3CDTF">2024-06-05T06:23:06Z</dcterms:created>
  <dcterms:modified xsi:type="dcterms:W3CDTF">2024-06-17T10:56:49Z</dcterms:modified>
</cp:coreProperties>
</file>